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919" firstSheet="3" activeTab="10"/>
  </bookViews>
  <sheets>
    <sheet name="Ногинское ш. 10" sheetId="1" r:id="rId1"/>
    <sheet name="Ногинское ш. 12а" sheetId="2" r:id="rId2"/>
    <sheet name="Ногинское ш. 20" sheetId="3" r:id="rId3"/>
    <sheet name="Ногинское ш. 22" sheetId="4" r:id="rId4"/>
    <sheet name="пр. Ленина 4" sheetId="5" r:id="rId5"/>
    <sheet name="пр. Ленина 4а" sheetId="6" r:id="rId6"/>
    <sheet name="пр. Ленина 6" sheetId="7" r:id="rId7"/>
    <sheet name="пр. Ленина 8" sheetId="8" r:id="rId8"/>
    <sheet name="ул. Пушкина 27" sheetId="9" r:id="rId9"/>
    <sheet name="ул. Пушкина 31а" sheetId="10" r:id="rId10"/>
    <sheet name="ул. Жулябина 27" sheetId="11" r:id="rId11"/>
    <sheet name="Свод." sheetId="12" state="hidden" r:id="rId12"/>
  </sheets>
  <definedNames/>
  <calcPr fullCalcOnLoad="1"/>
</workbook>
</file>

<file path=xl/sharedStrings.xml><?xml version="1.0" encoding="utf-8"?>
<sst xmlns="http://schemas.openxmlformats.org/spreadsheetml/2006/main" count="4054" uniqueCount="234">
  <si>
    <t>Форма 2.8. Отчет об исполнении управляющей организацией договора управления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</si>
  <si>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</si>
  <si>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</si>
  <si>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</si>
  <si>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</si>
  <si>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</si>
  <si>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</si>
  <si>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</si>
  <si>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04.03.2016г.</t>
  </si>
  <si>
    <t>2.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</si>
  <si>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</si>
  <si>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</si>
  <si>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</si>
  <si>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</si>
  <si>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</si>
  <si>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Переходящие остатки денежных средств (на начало периода):</t>
  </si>
  <si>
    <t>руб.</t>
  </si>
  <si>
    <t>5.</t>
  </si>
  <si>
    <t xml:space="preserve">     - переплата потребителями</t>
  </si>
  <si>
    <t>6.</t>
  </si>
  <si>
    <t xml:space="preserve">     - задолженность потребителей</t>
  </si>
  <si>
    <t>7.</t>
  </si>
  <si>
    <t>Начислено  за работы (услуги) по содержанию и текущему ремонту, в том числе:</t>
  </si>
  <si>
    <t>8.</t>
  </si>
  <si>
    <t xml:space="preserve">     -  за содержание дома</t>
  </si>
  <si>
    <t>9.</t>
  </si>
  <si>
    <t xml:space="preserve">     -   за текущий  ремонт</t>
  </si>
  <si>
    <t>10.</t>
  </si>
  <si>
    <t xml:space="preserve">     -   за услуги управления </t>
  </si>
  <si>
    <t>11.</t>
  </si>
  <si>
    <t xml:space="preserve">Получено денежных средств, в т. ч: </t>
  </si>
  <si>
    <t>12.</t>
  </si>
  <si>
    <t xml:space="preserve">     - денежных средств от потребителей</t>
  </si>
  <si>
    <t>13.</t>
  </si>
  <si>
    <t xml:space="preserve">     - целевых взносов от потребителей</t>
  </si>
  <si>
    <t>14.</t>
  </si>
  <si>
    <t xml:space="preserve">     -  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</si>
  <si>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</si>
  <si>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</si>
  <si>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</si>
  <si>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 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</si>
  <si>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</si>
  <si>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</si>
  <si>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</si>
  <si>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</si>
  <si>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</si>
  <si>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</si>
  <si>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</si>
  <si>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</si>
  <si>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Выполненные  работы (оказанные услуги) по содержанию общего имущества и текущему ремонту в отчетном периоде</t>
  </si>
  <si>
    <t>- по содержанию общего имущества:</t>
  </si>
  <si>
    <t>21.</t>
  </si>
  <si>
    <t>Наименование работы</t>
  </si>
  <si>
    <t>см.форму 2.3.</t>
  </si>
  <si>
    <t>22.</t>
  </si>
  <si>
    <t>Исполнитель работ</t>
  </si>
  <si>
    <t>23.</t>
  </si>
  <si>
    <t>Периодичность выполнения работы (услуги)</t>
  </si>
  <si>
    <t>- по текущему ремонту:</t>
  </si>
  <si>
    <t>21.1</t>
  </si>
  <si>
    <t>22.1</t>
  </si>
  <si>
    <t>23.1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</si>
  <si>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</si>
  <si>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</si>
  <si>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</si>
  <si>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</si>
  <si>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</si>
  <si>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</si>
  <si>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</si>
  <si>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</si>
  <si>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</si>
  <si>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</si>
  <si>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</si>
  <si>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</si>
  <si>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</si>
  <si>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</si>
  <si>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</si>
  <si>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</si>
  <si>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</si>
  <si>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</si>
  <si>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</si>
  <si>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</si>
  <si>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</t>
  </si>
  <si>
    <t>Вид коммунальной услуги</t>
  </si>
  <si>
    <t>Холодное водоснабжение</t>
  </si>
  <si>
    <t>35.</t>
  </si>
  <si>
    <t>Единица измерения</t>
  </si>
  <si>
    <t>куб.м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</si>
  <si>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</si>
  <si>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</si>
  <si>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</si>
  <si>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</si>
  <si>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</si>
  <si>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</si>
  <si>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</si>
  <si>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</si>
  <si>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</si>
  <si>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</si>
  <si>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</si>
  <si>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</si>
  <si>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</si>
  <si>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</si>
  <si>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</si>
  <si>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</si>
  <si>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</si>
  <si>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Горячее водоснабжение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</si>
  <si>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</si>
  <si>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</si>
  <si>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</si>
  <si>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</si>
  <si>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</si>
  <si>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</si>
  <si>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</si>
  <si>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</si>
  <si>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43.1</t>
  </si>
  <si>
    <t>34.2</t>
  </si>
  <si>
    <t>Водоотведение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</si>
  <si>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</si>
  <si>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</si>
  <si>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</si>
  <si>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</si>
  <si>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</si>
  <si>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</si>
  <si>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</si>
  <si>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</si>
  <si>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43.2</t>
  </si>
  <si>
    <t>34.3</t>
  </si>
  <si>
    <t>Отопление</t>
  </si>
  <si>
    <t>35.3</t>
  </si>
  <si>
    <t>Гкал</t>
  </si>
  <si>
    <t>36.3</t>
  </si>
  <si>
    <t>37.3</t>
  </si>
  <si>
    <t>38.3</t>
  </si>
  <si>
    <t>39.3</t>
  </si>
  <si>
    <t>40.3</t>
  </si>
  <si>
    <t>41.3</t>
  </si>
  <si>
    <t>42.3</t>
  </si>
  <si>
    <t>43.3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</si>
  <si>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</si>
  <si>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</si>
  <si>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</si>
  <si>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</si>
  <si>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</si>
  <si>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</si>
  <si>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</si>
  <si>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</si>
  <si>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</si>
  <si>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</si>
  <si>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</si>
  <si>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</si>
  <si>
    <t>таб. 2</t>
  </si>
  <si>
    <t>Для домов в управлении</t>
  </si>
  <si>
    <t xml:space="preserve">Виды услуг (работ) </t>
  </si>
  <si>
    <t>Затраты за отчётный период, руб. (с уч. НДС)</t>
  </si>
  <si>
    <t>Содержание и ремонт общего имущества МКД</t>
  </si>
  <si>
    <t xml:space="preserve">Содержание придомовой территории </t>
  </si>
  <si>
    <t xml:space="preserve">Санитарное содержание мест общего пользования </t>
  </si>
  <si>
    <t>Освещение мест общего пользования</t>
  </si>
  <si>
    <t>Содержание мусоропроводов</t>
  </si>
  <si>
    <t>Содержание лифтов</t>
  </si>
  <si>
    <t xml:space="preserve">          услуги сторонних организаций :</t>
  </si>
  <si>
    <t xml:space="preserve">                                                              Подъём-1</t>
  </si>
  <si>
    <t xml:space="preserve">                                                              Колис</t>
  </si>
  <si>
    <t xml:space="preserve">          электроснабжение</t>
  </si>
  <si>
    <t>Работы, выполняемые для надлежащего содержания несущих конструкций, оборудования и систем инженерно-технического обеспечения, входящих в состав общего имущества МКД. Аварийно-диспетчерское обслуживание МКД.</t>
  </si>
  <si>
    <t xml:space="preserve">         оплата труда (сл.сантехн, эл.монтёр, эл.газосварщ, плотник, маляр(штукатур),кровельщик, деж.слесаря, деж.эл.монтёры, работники трансп.участка)</t>
  </si>
  <si>
    <t xml:space="preserve">                  страховые взносы</t>
  </si>
  <si>
    <t xml:space="preserve">                  материалы </t>
  </si>
  <si>
    <t xml:space="preserve">                  прочие (подрядчики)</t>
  </si>
  <si>
    <t xml:space="preserve">                  прочие (содержание транспорта)</t>
  </si>
  <si>
    <t xml:space="preserve">                  текущий ремонт</t>
  </si>
  <si>
    <t xml:space="preserve">                  прочие прасходы, в т.ч.</t>
  </si>
  <si>
    <t xml:space="preserve">                                              налоги</t>
  </si>
  <si>
    <t xml:space="preserve">                                              охрана труда</t>
  </si>
  <si>
    <t xml:space="preserve">                                              прочие</t>
  </si>
  <si>
    <t xml:space="preserve">                                              амортизация</t>
  </si>
  <si>
    <t xml:space="preserve">                                              кап.ремонт служебн. помещений</t>
  </si>
  <si>
    <t>Техническое обслуживание ВДГО</t>
  </si>
  <si>
    <t>Очистка вентканалов и дымоходов</t>
  </si>
  <si>
    <t>Сбор, вывоз и захоронение ТБО</t>
  </si>
  <si>
    <t>Дератизация , дезинсекция помещения входящ. в сост. общ. имущ.</t>
  </si>
  <si>
    <t>Расходы на управление, в т.ч.</t>
  </si>
  <si>
    <t>11.1</t>
  </si>
  <si>
    <t>ведение расчётов за ЖКУ, доставка платёжн. докум. и приём платежей</t>
  </si>
  <si>
    <t>Работы по содержанию зон отдыха, зеленых насаждений на земельном участке, на котором расположен МКД.</t>
  </si>
  <si>
    <t xml:space="preserve">          прочие (страховка)</t>
  </si>
  <si>
    <t>П Установка дверей</t>
  </si>
  <si>
    <t>П Ремонт входного крыльца</t>
  </si>
  <si>
    <t>П Герметизация швов</t>
  </si>
  <si>
    <t>Сводная</t>
  </si>
  <si>
    <t>Ногинское ш 10</t>
  </si>
  <si>
    <t>Ногинское ш 12а</t>
  </si>
  <si>
    <t>Ногинское ш 20</t>
  </si>
  <si>
    <t>Ногинское ш 22</t>
  </si>
  <si>
    <t>Ленина 4</t>
  </si>
  <si>
    <t>Ленина 4а</t>
  </si>
  <si>
    <t>Ленина 6</t>
  </si>
  <si>
    <t>Ленина 8</t>
  </si>
  <si>
    <t>Пушкина 27</t>
  </si>
  <si>
    <t>Пушкина 31а</t>
  </si>
  <si>
    <t>Жулябина 27</t>
  </si>
  <si>
    <t>Итого по ЖЭУ №5</t>
  </si>
  <si>
    <t>МУП"ПТП ГХ" промывка системы отопления</t>
  </si>
  <si>
    <t>МУП"ПТП ГХ" промывка  системы отопления</t>
  </si>
  <si>
    <t xml:space="preserve">МУП"ПТП ГХ" промывка   системы отопления </t>
  </si>
  <si>
    <t>Ремгазстрой  отключение газа</t>
  </si>
  <si>
    <t>Флекс установка и обсл.приборов для передачи данных по ком.усл</t>
  </si>
  <si>
    <t xml:space="preserve"> ООО "Подъем-1" ремонт лифтов</t>
  </si>
  <si>
    <t>Замена водопроводного стояка</t>
  </si>
  <si>
    <t>Заделка отверстий после сан.работ</t>
  </si>
  <si>
    <t>Ремонт мусорных стоянок</t>
  </si>
  <si>
    <t>Установка метал.дверей</t>
  </si>
  <si>
    <t>Ремонт ВРУ и замена проводки</t>
  </si>
  <si>
    <t>Ремонт электр.освещения</t>
  </si>
  <si>
    <t>Ремонт крылец</t>
  </si>
  <si>
    <t>Установка радиаторов</t>
  </si>
  <si>
    <t>Замена задвижек,замена задвижек на шар.краны</t>
  </si>
  <si>
    <t>Ремонт лестн.клеток и тамбуров, замена почт.ящиков</t>
  </si>
  <si>
    <t>Ремонт кровли</t>
  </si>
  <si>
    <t>Герметизация швов,замена водопроводного стояка,заделка отверстий после сан.работ</t>
  </si>
  <si>
    <t>ООО"Каскад-Строй плюс  ИНН 5053035493 Публичное акционерное общество "Северное"(ПАО"Северное",ИНН 5053040768</t>
  </si>
  <si>
    <t>при проведении текущего ремонта</t>
  </si>
  <si>
    <t>Герметизация швов,замена водопроводного стояка</t>
  </si>
  <si>
    <t>Герметизация швов, установка радиаторов</t>
  </si>
  <si>
    <t>Замена задвижек,замена задвижек на шар.краны,ремонт лестн.клеток и тамбуров, замена почт.ящиков</t>
  </si>
  <si>
    <t xml:space="preserve"> Публичное акционерное общество "Северное"(ПАО"Северное",ИНН 5053040768</t>
  </si>
  <si>
    <t>Замена водопроводного стояка,заделка отверстий после сан.работ</t>
  </si>
  <si>
    <t>И.П.Концедалова ИНН 505303848201</t>
  </si>
  <si>
    <t>Ремонт входного крыльца,</t>
  </si>
  <si>
    <t>Ремонт лестн.клеток и тамбуров, замена почт.ящиков,ремонт кровли</t>
  </si>
  <si>
    <t>Установка дверей,установка метал.дверей,ремонт ВРУ и замена проводки,ремонт электр.освещения</t>
  </si>
  <si>
    <t>ООО Центр металлотехнологий,  Публичное акционерное общество "Северное"(ПАО"Северное",ИНН 5053040768</t>
  </si>
  <si>
    <t>ООО"Каскад-Строй плюс  ИНН 5053035493,     Публичное акционерное общество "Северное" (ПАО"Северное", ИНН 5053040768</t>
  </si>
  <si>
    <t>П Монтаж креплений громоотвода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</si>
</sst>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32" borderId="10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left" vertical="top" wrapText="1"/>
    </xf>
    <xf numFmtId="4" fontId="3" fillId="32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49" fontId="6" fillId="33" borderId="0" xfId="0" applyNumberFormat="1" applyFont="1" applyFill="1" applyAlignment="1">
      <alignment horizontal="left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32" borderId="10" xfId="0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  <xf numFmtId="4" fontId="3" fillId="32" borderId="1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left"/>
    </xf>
    <xf numFmtId="0" fontId="3" fillId="32" borderId="11" xfId="0" applyFont="1" applyFill="1" applyBorder="1" applyAlignment="1">
      <alignment/>
    </xf>
    <xf numFmtId="0" fontId="3" fillId="32" borderId="10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vertical="top" wrapText="1"/>
    </xf>
    <xf numFmtId="2" fontId="3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right" wrapText="1"/>
    </xf>
    <xf numFmtId="0" fontId="3" fillId="32" borderId="12" xfId="0" applyFont="1" applyFill="1" applyBorder="1" applyAlignment="1">
      <alignment/>
    </xf>
    <xf numFmtId="4" fontId="3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49" fontId="8" fillId="32" borderId="10" xfId="0" applyNumberFormat="1" applyFont="1" applyFill="1" applyBorder="1" applyAlignment="1">
      <alignment/>
    </xf>
    <xf numFmtId="0" fontId="12" fillId="32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11" fillId="0" borderId="13" xfId="0" applyFont="1" applyBorder="1" applyAlignment="1">
      <alignment horizontal="right" wrapText="1"/>
    </xf>
    <xf numFmtId="0" fontId="1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32" borderId="0" xfId="0" applyFont="1" applyFill="1" applyAlignment="1">
      <alignment horizontal="center" vertical="center" wrapText="1"/>
    </xf>
    <xf numFmtId="4" fontId="14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/>
    </xf>
    <xf numFmtId="4" fontId="13" fillId="0" borderId="10" xfId="0" applyNumberFormat="1" applyFont="1" applyBorder="1" applyAlignment="1">
      <alignment/>
    </xf>
    <xf numFmtId="49" fontId="3" fillId="0" borderId="13" xfId="0" applyNumberFormat="1" applyFont="1" applyBorder="1" applyAlignment="1">
      <alignment vertical="top" wrapText="1"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14" fontId="3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30" workbookViewId="0" topLeftCell="A40">
      <selection activeCell="B47" sqref="B47"/>
    </sheetView>
  </sheetViews>
  <sheetFormatPr defaultColWidth="9.140625" defaultRowHeight="15"/>
  <cols>
    <col min="1" max="1" width="5.8515625" style="2" customWidth="1"/>
    <col min="2" max="2" width="58.57421875" style="3" customWidth="1"/>
    <col min="3" max="3" width="8.28125" style="1" customWidth="1"/>
    <col min="4" max="4" width="25.421875" style="64" customWidth="1"/>
    <col min="5" max="16384" width="9.140625" style="1" customWidth="1"/>
  </cols>
  <sheetData>
    <row r="1" spans="1:4" ht="16.5" customHeight="1">
      <c r="A1" s="79" t="s">
        <v>0</v>
      </c>
      <c r="B1" s="79"/>
      <c r="C1" s="79"/>
      <c r="D1" s="79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5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76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76">
        <v>42369</v>
      </c>
    </row>
    <row r="7" spans="1:4" s="9" customFormat="1" ht="29.25" customHeight="1">
      <c r="A7" s="80" t="s">
        <v>13</v>
      </c>
      <c r="B7" s="80"/>
      <c r="C7" s="80"/>
      <c r="D7" s="80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6">
        <v>197521.55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6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6">
        <f>D8</f>
        <v>197521.55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3113045.58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3174605.91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3174605.91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3174605.91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135961.21999999974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135961.21999999974</v>
      </c>
    </row>
    <row r="25" spans="1:4" s="9" customFormat="1" ht="29.25" customHeight="1">
      <c r="A25" s="78" t="s">
        <v>49</v>
      </c>
      <c r="B25" s="78"/>
      <c r="C25" s="78"/>
      <c r="D25" s="78"/>
    </row>
    <row r="26" spans="1:4" s="9" customFormat="1" ht="16.5" customHeight="1">
      <c r="A26" s="6"/>
      <c r="B26" s="7" t="s">
        <v>50</v>
      </c>
      <c r="C26" s="18"/>
      <c r="D26" s="67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51" customHeight="1">
      <c r="A31" s="19" t="s">
        <v>59</v>
      </c>
      <c r="B31" s="16" t="s">
        <v>52</v>
      </c>
      <c r="C31" s="8" t="s">
        <v>7</v>
      </c>
      <c r="D31" s="68" t="s">
        <v>219</v>
      </c>
    </row>
    <row r="32" spans="1:4" s="9" customFormat="1" ht="63.75" customHeight="1">
      <c r="A32" s="19" t="s">
        <v>60</v>
      </c>
      <c r="B32" s="16" t="s">
        <v>55</v>
      </c>
      <c r="C32" s="8" t="s">
        <v>7</v>
      </c>
      <c r="D32" s="68" t="s">
        <v>232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68" t="s">
        <v>221</v>
      </c>
    </row>
    <row r="34" spans="1:4" s="9" customFormat="1" ht="16.5" customHeight="1">
      <c r="A34" s="78" t="s">
        <v>62</v>
      </c>
      <c r="B34" s="78"/>
      <c r="C34" s="78"/>
      <c r="D34" s="78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78" t="s">
        <v>72</v>
      </c>
      <c r="B39" s="78"/>
      <c r="C39" s="78"/>
      <c r="D39" s="78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0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v>0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f>D52+D62+D72+D82</f>
        <v>-342727.97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342727.97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v>0</v>
      </c>
    </row>
    <row r="46" spans="1:4" s="9" customFormat="1" ht="15" customHeight="1">
      <c r="A46" s="78" t="s">
        <v>81</v>
      </c>
      <c r="B46" s="78"/>
      <c r="C46" s="78"/>
      <c r="D46" s="78"/>
    </row>
    <row r="47" spans="1:4" s="9" customFormat="1" ht="27.75" customHeight="1">
      <c r="A47" s="6" t="s">
        <v>82</v>
      </c>
      <c r="B47" s="16" t="s">
        <v>83</v>
      </c>
      <c r="C47" s="8" t="s">
        <v>7</v>
      </c>
      <c r="D47" s="69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D50/28.07</f>
        <v>5090.224082650517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142882.59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182355.18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f>D50-D51</f>
        <v>-39472.59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v>142882.59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173595.86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-7707.51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7.75" customHeight="1">
      <c r="A57" s="6" t="s">
        <v>82</v>
      </c>
      <c r="B57" s="16" t="s">
        <v>83</v>
      </c>
      <c r="C57" s="8" t="s">
        <v>7</v>
      </c>
      <c r="D57" s="69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f>D60/137.49</f>
        <v>2997.0130918612263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412059.33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525894.41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f>D60-D61</f>
        <v>-113835.08000000002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412059.33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778121.82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36264.67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69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3">
        <f>D49+D59</f>
        <v>8087.237174511743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123669.91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157834.83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f>D70-D71</f>
        <v>-34164.919999999984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v>123669.91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164244.47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-7292.32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69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4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v>386.85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4">
        <v>561992.23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4">
        <v>717247.61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4">
        <f>D80-D81</f>
        <v>-155255.38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4">
        <v>561992.23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4">
        <v>572821.59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4">
        <v>26696.57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4">
        <v>0</v>
      </c>
    </row>
    <row r="87" spans="1:4" s="9" customFormat="1" ht="15.75" customHeight="1">
      <c r="A87" s="78" t="s">
        <v>138</v>
      </c>
      <c r="B87" s="78"/>
      <c r="C87" s="78"/>
      <c r="D87" s="78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78" t="s">
        <v>143</v>
      </c>
      <c r="B92" s="78"/>
      <c r="C92" s="78"/>
      <c r="D92" s="78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77">
        <v>5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77">
        <v>1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21330</v>
      </c>
    </row>
    <row r="99" spans="1:2" ht="15" hidden="1">
      <c r="A99" s="25" t="s">
        <v>150</v>
      </c>
      <c r="B99" s="26" t="s">
        <v>151</v>
      </c>
    </row>
    <row r="100" ht="15" hidden="1"/>
    <row r="101" spans="1:4" ht="25.5" hidden="1">
      <c r="A101" s="27" t="s">
        <v>1</v>
      </c>
      <c r="B101" s="28" t="s">
        <v>152</v>
      </c>
      <c r="C101" s="27"/>
      <c r="D101" s="70" t="s">
        <v>153</v>
      </c>
    </row>
    <row r="102" spans="1:4" ht="15.75" hidden="1">
      <c r="A102" s="27"/>
      <c r="B102" s="29" t="s">
        <v>154</v>
      </c>
      <c r="C102" s="30"/>
      <c r="D102" s="31">
        <f>D103+D104+D105+D106+D107+D113+D142+D143+D144+D145+D146+D148</f>
        <v>2916930.2693999996</v>
      </c>
    </row>
    <row r="103" spans="1:4" ht="15" hidden="1">
      <c r="A103" s="27">
        <v>1</v>
      </c>
      <c r="B103" s="32" t="s">
        <v>155</v>
      </c>
      <c r="C103" s="33"/>
      <c r="D103" s="34">
        <v>191445</v>
      </c>
    </row>
    <row r="104" spans="1:4" ht="15" hidden="1">
      <c r="A104" s="27">
        <f>SUM(A103)+1</f>
        <v>2</v>
      </c>
      <c r="B104" s="32" t="s">
        <v>156</v>
      </c>
      <c r="C104" s="33"/>
      <c r="D104" s="34">
        <v>194948</v>
      </c>
    </row>
    <row r="105" spans="1:4" ht="15" hidden="1">
      <c r="A105" s="35">
        <f>SUM(A104)+1</f>
        <v>3</v>
      </c>
      <c r="B105" s="36" t="s">
        <v>157</v>
      </c>
      <c r="C105" s="37"/>
      <c r="D105" s="38">
        <v>24033.23</v>
      </c>
    </row>
    <row r="106" spans="1:4" ht="15" hidden="1">
      <c r="A106" s="27">
        <f>SUM(A105)+1</f>
        <v>4</v>
      </c>
      <c r="B106" s="32" t="s">
        <v>158</v>
      </c>
      <c r="C106" s="37"/>
      <c r="D106" s="34">
        <v>94581</v>
      </c>
    </row>
    <row r="107" spans="1:4" ht="15" hidden="1">
      <c r="A107" s="27">
        <f>SUM(A106)+1</f>
        <v>5</v>
      </c>
      <c r="B107" s="32" t="s">
        <v>159</v>
      </c>
      <c r="C107" s="37"/>
      <c r="D107" s="34">
        <f>SUM(D109:D112)</f>
        <v>671474.95</v>
      </c>
    </row>
    <row r="108" spans="1:4" ht="15" hidden="1">
      <c r="A108" s="27" t="s">
        <v>7</v>
      </c>
      <c r="B108" s="39" t="s">
        <v>160</v>
      </c>
      <c r="C108" s="37"/>
      <c r="D108" s="34"/>
    </row>
    <row r="109" spans="1:4" ht="15" hidden="1">
      <c r="A109" s="27"/>
      <c r="B109" s="40" t="s">
        <v>161</v>
      </c>
      <c r="C109" s="37"/>
      <c r="D109" s="34">
        <v>533822.09</v>
      </c>
    </row>
    <row r="110" spans="1:4" ht="15" hidden="1">
      <c r="A110" s="27"/>
      <c r="B110" s="40" t="s">
        <v>162</v>
      </c>
      <c r="C110" s="37"/>
      <c r="D110" s="34">
        <v>30562.54</v>
      </c>
    </row>
    <row r="111" spans="1:4" ht="15" hidden="1">
      <c r="A111" s="27" t="s">
        <v>7</v>
      </c>
      <c r="B111" s="41" t="s">
        <v>163</v>
      </c>
      <c r="C111" s="37"/>
      <c r="D111" s="34">
        <v>104154.32</v>
      </c>
    </row>
    <row r="112" spans="1:4" ht="15" hidden="1">
      <c r="A112" s="42" t="s">
        <v>7</v>
      </c>
      <c r="B112" s="43" t="s">
        <v>185</v>
      </c>
      <c r="C112" s="44"/>
      <c r="D112" s="71">
        <v>2936</v>
      </c>
    </row>
    <row r="113" spans="1:4" ht="60" hidden="1">
      <c r="A113" s="27">
        <f>SUM(A107)+1</f>
        <v>6</v>
      </c>
      <c r="B113" s="45" t="s">
        <v>164</v>
      </c>
      <c r="C113" s="46"/>
      <c r="D113" s="34">
        <f>D114+D115+D116+D117+D124+D125+D136</f>
        <v>797493.54</v>
      </c>
    </row>
    <row r="114" spans="1:4" ht="45" hidden="1">
      <c r="A114" s="47" t="s">
        <v>7</v>
      </c>
      <c r="B114" s="48" t="s">
        <v>165</v>
      </c>
      <c r="C114" s="49"/>
      <c r="D114" s="50">
        <v>200278</v>
      </c>
    </row>
    <row r="115" spans="1:4" ht="15" hidden="1">
      <c r="A115" s="51" t="s">
        <v>7</v>
      </c>
      <c r="B115" s="52" t="s">
        <v>166</v>
      </c>
      <c r="C115" s="37"/>
      <c r="D115" s="34">
        <v>61886</v>
      </c>
    </row>
    <row r="116" spans="1:4" ht="15" hidden="1">
      <c r="A116" s="51" t="s">
        <v>7</v>
      </c>
      <c r="B116" s="52" t="s">
        <v>167</v>
      </c>
      <c r="C116" s="37"/>
      <c r="D116" s="34">
        <v>25334.47</v>
      </c>
    </row>
    <row r="117" spans="1:4" ht="15" hidden="1">
      <c r="A117" s="51" t="s">
        <v>7</v>
      </c>
      <c r="B117" s="52" t="s">
        <v>168</v>
      </c>
      <c r="C117" s="37"/>
      <c r="D117" s="34">
        <f>SUM(D118:D123)</f>
        <v>165477</v>
      </c>
    </row>
    <row r="118" spans="1:4" ht="15" hidden="1">
      <c r="A118" s="51"/>
      <c r="B118" s="52" t="s">
        <v>202</v>
      </c>
      <c r="C118" s="37"/>
      <c r="D118" s="34">
        <v>2565</v>
      </c>
    </row>
    <row r="119" spans="1:4" ht="15" hidden="1">
      <c r="A119" s="51"/>
      <c r="B119" s="52" t="s">
        <v>206</v>
      </c>
      <c r="C119" s="37"/>
      <c r="D119" s="34">
        <v>5045</v>
      </c>
    </row>
    <row r="120" spans="1:4" ht="15" hidden="1">
      <c r="A120" s="51"/>
      <c r="B120" s="52" t="s">
        <v>207</v>
      </c>
      <c r="C120" s="37"/>
      <c r="D120" s="34">
        <v>157867</v>
      </c>
    </row>
    <row r="121" spans="1:4" ht="15" hidden="1">
      <c r="A121" s="51"/>
      <c r="B121" s="52"/>
      <c r="C121" s="37"/>
      <c r="D121" s="34"/>
    </row>
    <row r="122" spans="1:4" ht="15" hidden="1">
      <c r="A122" s="51"/>
      <c r="B122" s="52"/>
      <c r="C122" s="37"/>
      <c r="D122" s="34"/>
    </row>
    <row r="123" spans="1:4" ht="15" hidden="1">
      <c r="A123" s="51"/>
      <c r="B123" s="52"/>
      <c r="C123" s="37"/>
      <c r="D123" s="34"/>
    </row>
    <row r="124" spans="1:4" ht="15" hidden="1">
      <c r="A124" s="51" t="s">
        <v>7</v>
      </c>
      <c r="B124" s="52" t="s">
        <v>169</v>
      </c>
      <c r="C124" s="37"/>
      <c r="D124" s="34">
        <v>55385</v>
      </c>
    </row>
    <row r="125" spans="1:4" ht="15" hidden="1">
      <c r="A125" s="51" t="s">
        <v>7</v>
      </c>
      <c r="B125" s="52" t="s">
        <v>170</v>
      </c>
      <c r="C125" s="37"/>
      <c r="D125" s="34">
        <f>SUM(D126:D135)</f>
        <v>254914.07</v>
      </c>
    </row>
    <row r="126" spans="1:4" ht="15" hidden="1">
      <c r="A126" s="51"/>
      <c r="B126" s="52" t="s">
        <v>188</v>
      </c>
      <c r="C126" s="37"/>
      <c r="D126" s="34">
        <v>102323</v>
      </c>
    </row>
    <row r="127" spans="1:4" ht="15" hidden="1">
      <c r="A127" s="51"/>
      <c r="B127" s="52" t="s">
        <v>208</v>
      </c>
      <c r="C127" s="37"/>
      <c r="D127" s="34">
        <v>152402.73</v>
      </c>
    </row>
    <row r="128" spans="1:4" ht="15" hidden="1">
      <c r="A128" s="51"/>
      <c r="B128" s="52" t="s">
        <v>209</v>
      </c>
      <c r="C128" s="37"/>
      <c r="D128" s="34">
        <v>188.34</v>
      </c>
    </row>
    <row r="129" spans="1:4" ht="15" hidden="1">
      <c r="A129" s="51"/>
      <c r="B129" s="52"/>
      <c r="C129" s="37"/>
      <c r="D129" s="34"/>
    </row>
    <row r="130" spans="1:4" ht="15" hidden="1">
      <c r="A130" s="51"/>
      <c r="B130" s="52"/>
      <c r="C130" s="37"/>
      <c r="D130" s="34"/>
    </row>
    <row r="131" spans="1:4" ht="15" hidden="1">
      <c r="A131" s="51"/>
      <c r="B131" s="52"/>
      <c r="C131" s="37"/>
      <c r="D131" s="34"/>
    </row>
    <row r="132" spans="1:4" ht="15" hidden="1">
      <c r="A132" s="51"/>
      <c r="B132" s="52"/>
      <c r="C132" s="37"/>
      <c r="D132" s="34"/>
    </row>
    <row r="133" spans="1:4" ht="15" hidden="1">
      <c r="A133" s="51"/>
      <c r="B133" s="52"/>
      <c r="C133" s="37"/>
      <c r="D133" s="34"/>
    </row>
    <row r="134" spans="1:4" ht="15" hidden="1">
      <c r="A134" s="51"/>
      <c r="B134" s="52"/>
      <c r="C134" s="37"/>
      <c r="D134" s="34"/>
    </row>
    <row r="135" spans="1:4" ht="15" hidden="1">
      <c r="A135" s="51"/>
      <c r="B135" s="52"/>
      <c r="C135" s="37"/>
      <c r="D135" s="34"/>
    </row>
    <row r="136" spans="1:4" ht="15" hidden="1">
      <c r="A136" s="51" t="s">
        <v>7</v>
      </c>
      <c r="B136" s="53" t="s">
        <v>171</v>
      </c>
      <c r="C136" s="37"/>
      <c r="D136" s="34">
        <f>SUM(D137:D141)</f>
        <v>34219</v>
      </c>
    </row>
    <row r="137" spans="1:4" ht="15" hidden="1">
      <c r="A137" s="51"/>
      <c r="B137" s="54" t="s">
        <v>172</v>
      </c>
      <c r="C137" s="37"/>
      <c r="D137" s="34">
        <v>3993</v>
      </c>
    </row>
    <row r="138" spans="1:4" ht="15" hidden="1">
      <c r="A138" s="51"/>
      <c r="B138" s="54" t="s">
        <v>173</v>
      </c>
      <c r="C138" s="37"/>
      <c r="D138" s="34">
        <v>12038</v>
      </c>
    </row>
    <row r="139" spans="1:4" ht="15" hidden="1">
      <c r="A139" s="51"/>
      <c r="B139" s="54" t="s">
        <v>174</v>
      </c>
      <c r="C139" s="37"/>
      <c r="D139" s="34">
        <v>6766</v>
      </c>
    </row>
    <row r="140" spans="1:4" ht="15" hidden="1">
      <c r="A140" s="51"/>
      <c r="B140" s="54" t="s">
        <v>175</v>
      </c>
      <c r="C140" s="37"/>
      <c r="D140" s="34">
        <v>3565</v>
      </c>
    </row>
    <row r="141" spans="1:4" ht="15" hidden="1">
      <c r="A141" s="51"/>
      <c r="B141" s="54" t="s">
        <v>176</v>
      </c>
      <c r="C141" s="37"/>
      <c r="D141" s="34">
        <v>7857</v>
      </c>
    </row>
    <row r="142" spans="1:4" ht="15" hidden="1">
      <c r="A142" s="27">
        <v>7</v>
      </c>
      <c r="B142" s="32" t="s">
        <v>177</v>
      </c>
      <c r="C142" s="55"/>
      <c r="D142" s="56"/>
    </row>
    <row r="143" spans="1:4" ht="15" hidden="1">
      <c r="A143" s="27">
        <f>SUM(A142)+1</f>
        <v>8</v>
      </c>
      <c r="B143" s="32" t="s">
        <v>178</v>
      </c>
      <c r="C143" s="55"/>
      <c r="D143" s="34">
        <v>12179.12</v>
      </c>
    </row>
    <row r="144" spans="1:4" ht="15" hidden="1">
      <c r="A144" s="27">
        <f>SUM(A143)+1</f>
        <v>9</v>
      </c>
      <c r="B144" s="32" t="s">
        <v>179</v>
      </c>
      <c r="C144" s="37"/>
      <c r="D144" s="34">
        <v>350171</v>
      </c>
    </row>
    <row r="145" spans="1:4" ht="15" hidden="1">
      <c r="A145" s="35">
        <f>SUM(A144)+1</f>
        <v>10</v>
      </c>
      <c r="B145" s="36" t="s">
        <v>180</v>
      </c>
      <c r="C145" s="37"/>
      <c r="D145" s="34">
        <v>2567.05</v>
      </c>
    </row>
    <row r="146" spans="1:4" ht="15" hidden="1">
      <c r="A146" s="27">
        <v>11</v>
      </c>
      <c r="B146" s="32" t="s">
        <v>181</v>
      </c>
      <c r="C146" s="33"/>
      <c r="D146" s="34">
        <f>D147+22529+179938+192776</f>
        <v>562456.3794</v>
      </c>
    </row>
    <row r="147" spans="1:4" ht="30" hidden="1">
      <c r="A147" s="28" t="s">
        <v>182</v>
      </c>
      <c r="B147" s="57" t="s">
        <v>183</v>
      </c>
      <c r="C147" s="58"/>
      <c r="D147" s="72">
        <f>127*78.5*12+(3174605.91+1583332.03)*0.01</f>
        <v>167213.3794</v>
      </c>
    </row>
    <row r="148" spans="1:4" ht="30" hidden="1">
      <c r="A148" s="59">
        <v>12</v>
      </c>
      <c r="B148" s="60" t="s">
        <v>184</v>
      </c>
      <c r="C148" s="33"/>
      <c r="D148" s="34">
        <v>15581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20" workbookViewId="0" topLeftCell="A1">
      <selection activeCell="B11" sqref="B11"/>
    </sheetView>
  </sheetViews>
  <sheetFormatPr defaultColWidth="9.140625" defaultRowHeight="15"/>
  <cols>
    <col min="1" max="1" width="5.8515625" style="2" customWidth="1"/>
    <col min="2" max="2" width="59.28125" style="3" customWidth="1"/>
    <col min="3" max="3" width="8.7109375" style="1" customWidth="1"/>
    <col min="4" max="4" width="24.57421875" style="64" customWidth="1"/>
    <col min="5" max="16384" width="9.140625" style="1" customWidth="1"/>
  </cols>
  <sheetData>
    <row r="1" spans="1:4" ht="16.5" customHeight="1">
      <c r="A1" s="79" t="s">
        <v>0</v>
      </c>
      <c r="B1" s="79"/>
      <c r="C1" s="79"/>
      <c r="D1" s="79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5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76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76">
        <v>42369</v>
      </c>
    </row>
    <row r="7" spans="1:4" s="9" customFormat="1" ht="29.25" customHeight="1">
      <c r="A7" s="80" t="s">
        <v>13</v>
      </c>
      <c r="B7" s="80"/>
      <c r="C7" s="80"/>
      <c r="D7" s="80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6">
        <v>287232.46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6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6">
        <f>D8</f>
        <v>287232.46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564099.39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710805.88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710805.88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710805.88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140525.9700000001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140525.9700000001</v>
      </c>
    </row>
    <row r="25" spans="1:4" s="9" customFormat="1" ht="29.25" customHeight="1">
      <c r="A25" s="78" t="s">
        <v>49</v>
      </c>
      <c r="B25" s="78"/>
      <c r="C25" s="78"/>
      <c r="D25" s="78"/>
    </row>
    <row r="26" spans="1:4" s="9" customFormat="1" ht="15">
      <c r="A26" s="6"/>
      <c r="B26" s="7" t="s">
        <v>50</v>
      </c>
      <c r="C26" s="18"/>
      <c r="D26" s="67"/>
    </row>
    <row r="27" spans="1:4" s="9" customFormat="1" ht="15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5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5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5">
      <c r="A30" s="6"/>
      <c r="B30" s="7" t="s">
        <v>58</v>
      </c>
      <c r="C30" s="8"/>
      <c r="D30" s="17"/>
    </row>
    <row r="31" spans="1:4" s="9" customFormat="1" ht="38.25">
      <c r="A31" s="19" t="s">
        <v>59</v>
      </c>
      <c r="B31" s="16" t="s">
        <v>52</v>
      </c>
      <c r="C31" s="8" t="s">
        <v>7</v>
      </c>
      <c r="D31" s="68" t="s">
        <v>217</v>
      </c>
    </row>
    <row r="32" spans="1:4" s="9" customFormat="1" ht="51">
      <c r="A32" s="19" t="s">
        <v>60</v>
      </c>
      <c r="B32" s="16" t="s">
        <v>55</v>
      </c>
      <c r="C32" s="8" t="s">
        <v>7</v>
      </c>
      <c r="D32" s="68" t="s">
        <v>225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68" t="s">
        <v>221</v>
      </c>
    </row>
    <row r="34" spans="1:4" s="9" customFormat="1" ht="16.5" customHeight="1">
      <c r="A34" s="78" t="s">
        <v>62</v>
      </c>
      <c r="B34" s="78"/>
      <c r="C34" s="78"/>
      <c r="D34" s="78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78" t="s">
        <v>72</v>
      </c>
      <c r="B39" s="78"/>
      <c r="C39" s="78"/>
      <c r="D39" s="78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359790.4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359790.4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v>232347.37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D52+D62+D72+D82</f>
        <v>232347.37</v>
      </c>
    </row>
    <row r="46" spans="1:4" s="9" customFormat="1" ht="15" customHeight="1">
      <c r="A46" s="78" t="s">
        <v>81</v>
      </c>
      <c r="B46" s="78"/>
      <c r="C46" s="78"/>
      <c r="D46" s="78"/>
    </row>
    <row r="47" spans="1:4" s="9" customFormat="1" ht="27.75" customHeight="1">
      <c r="A47" s="6" t="s">
        <v>82</v>
      </c>
      <c r="B47" s="16" t="s">
        <v>83</v>
      </c>
      <c r="C47" s="8" t="s">
        <v>7</v>
      </c>
      <c r="D47" s="69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D50/27.025</f>
        <v>6988.3615171137835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188860.47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203498.89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26688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v>188860.47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229456.89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-10187.7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7.75" customHeight="1">
      <c r="A57" s="6" t="s">
        <v>82</v>
      </c>
      <c r="B57" s="16" t="s">
        <v>83</v>
      </c>
      <c r="C57" s="8" t="s">
        <v>7</v>
      </c>
      <c r="D57" s="69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f>D60/132.62</f>
        <v>4581.819182627054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607640.86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654738.32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85866.13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607640.86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1147452.75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53477.48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69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3">
        <f>D49+D59</f>
        <v>11570.180699740838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169389.61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182518.86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23936.56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v>169389.61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224964.23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-9988.23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69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4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D80/1673.36</f>
        <v>405.37606372806806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4">
        <v>678340.09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4">
        <v>730917.69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4">
        <v>95856.68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4">
        <v>678340.09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4">
        <v>691411.42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4">
        <v>32223.5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4">
        <v>0</v>
      </c>
    </row>
    <row r="87" spans="1:4" s="9" customFormat="1" ht="15.75" customHeight="1">
      <c r="A87" s="78" t="s">
        <v>138</v>
      </c>
      <c r="B87" s="78"/>
      <c r="C87" s="78"/>
      <c r="D87" s="78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78" t="s">
        <v>143</v>
      </c>
      <c r="B92" s="78"/>
      <c r="C92" s="78"/>
      <c r="D92" s="78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77">
        <v>26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77">
        <v>2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38114</v>
      </c>
    </row>
    <row r="99" spans="1:2" ht="15" hidden="1">
      <c r="A99" s="25" t="s">
        <v>150</v>
      </c>
      <c r="B99" s="26" t="s">
        <v>151</v>
      </c>
    </row>
    <row r="100" ht="15" hidden="1"/>
    <row r="101" spans="1:4" ht="25.5" hidden="1">
      <c r="A101" s="27" t="s">
        <v>1</v>
      </c>
      <c r="B101" s="28" t="s">
        <v>152</v>
      </c>
      <c r="C101" s="27"/>
      <c r="D101" s="70" t="s">
        <v>153</v>
      </c>
    </row>
    <row r="102" spans="1:4" ht="15.75" hidden="1">
      <c r="A102" s="27"/>
      <c r="B102" s="29" t="s">
        <v>154</v>
      </c>
      <c r="C102" s="30"/>
      <c r="D102" s="31">
        <f>D103+D104+D105+D106+D107+D113+D142+D143+D144+D145+D146+D148</f>
        <v>758867.2694000001</v>
      </c>
    </row>
    <row r="103" spans="1:4" ht="15" hidden="1">
      <c r="A103" s="27">
        <v>1</v>
      </c>
      <c r="B103" s="32" t="s">
        <v>155</v>
      </c>
      <c r="C103" s="33"/>
      <c r="D103" s="34">
        <v>87746</v>
      </c>
    </row>
    <row r="104" spans="1:4" ht="15" hidden="1">
      <c r="A104" s="27">
        <f>SUM(A103)+1</f>
        <v>2</v>
      </c>
      <c r="B104" s="32" t="s">
        <v>156</v>
      </c>
      <c r="C104" s="33"/>
      <c r="D104" s="34">
        <v>85707</v>
      </c>
    </row>
    <row r="105" spans="1:4" ht="15" hidden="1">
      <c r="A105" s="35">
        <f>SUM(A104)+1</f>
        <v>3</v>
      </c>
      <c r="B105" s="36" t="s">
        <v>157</v>
      </c>
      <c r="C105" s="37"/>
      <c r="D105" s="38">
        <v>21753.17</v>
      </c>
    </row>
    <row r="106" spans="1:4" ht="15" hidden="1">
      <c r="A106" s="27">
        <f>SUM(A105)+1</f>
        <v>4</v>
      </c>
      <c r="B106" s="32" t="s">
        <v>158</v>
      </c>
      <c r="C106" s="37"/>
      <c r="D106" s="34"/>
    </row>
    <row r="107" spans="1:4" ht="15" hidden="1">
      <c r="A107" s="27">
        <f>SUM(A106)+1</f>
        <v>5</v>
      </c>
      <c r="B107" s="32" t="s">
        <v>159</v>
      </c>
      <c r="C107" s="37"/>
      <c r="D107" s="34">
        <f>SUM(D109:D112)</f>
        <v>0</v>
      </c>
    </row>
    <row r="108" spans="1:4" ht="15" hidden="1">
      <c r="A108" s="27" t="s">
        <v>7</v>
      </c>
      <c r="B108" s="39" t="s">
        <v>160</v>
      </c>
      <c r="C108" s="37"/>
      <c r="D108" s="34"/>
    </row>
    <row r="109" spans="1:4" ht="15" hidden="1">
      <c r="A109" s="27"/>
      <c r="B109" s="40" t="s">
        <v>161</v>
      </c>
      <c r="C109" s="37"/>
      <c r="D109" s="34"/>
    </row>
    <row r="110" spans="1:4" ht="15" hidden="1">
      <c r="A110" s="27"/>
      <c r="B110" s="40" t="s">
        <v>162</v>
      </c>
      <c r="C110" s="37"/>
      <c r="D110" s="34"/>
    </row>
    <row r="111" spans="1:4" ht="15" hidden="1">
      <c r="A111" s="27" t="s">
        <v>7</v>
      </c>
      <c r="B111" s="41" t="s">
        <v>163</v>
      </c>
      <c r="C111" s="37"/>
      <c r="D111" s="34"/>
    </row>
    <row r="112" spans="1:4" ht="15" hidden="1">
      <c r="A112" s="42" t="s">
        <v>7</v>
      </c>
      <c r="B112" s="43" t="s">
        <v>185</v>
      </c>
      <c r="C112" s="44"/>
      <c r="D112" s="71"/>
    </row>
    <row r="113" spans="1:4" ht="60" hidden="1">
      <c r="A113" s="27">
        <f>SUM(A107)+1</f>
        <v>6</v>
      </c>
      <c r="B113" s="45" t="s">
        <v>164</v>
      </c>
      <c r="C113" s="46"/>
      <c r="D113" s="34">
        <f>D114+D115+D116+D117+D124+D125+D136</f>
        <v>173640.19999999998</v>
      </c>
    </row>
    <row r="114" spans="1:4" ht="45" hidden="1">
      <c r="A114" s="47" t="s">
        <v>7</v>
      </c>
      <c r="B114" s="48" t="s">
        <v>165</v>
      </c>
      <c r="C114" s="49"/>
      <c r="D114" s="50">
        <v>78996</v>
      </c>
    </row>
    <row r="115" spans="1:4" ht="15" hidden="1">
      <c r="A115" s="51" t="s">
        <v>7</v>
      </c>
      <c r="B115" s="52" t="s">
        <v>166</v>
      </c>
      <c r="C115" s="37"/>
      <c r="D115" s="34">
        <v>24410</v>
      </c>
    </row>
    <row r="116" spans="1:4" ht="15" hidden="1">
      <c r="A116" s="51" t="s">
        <v>7</v>
      </c>
      <c r="B116" s="52" t="s">
        <v>167</v>
      </c>
      <c r="C116" s="37"/>
      <c r="D116" s="34">
        <v>11147.67</v>
      </c>
    </row>
    <row r="117" spans="1:4" ht="15" hidden="1">
      <c r="A117" s="51" t="s">
        <v>7</v>
      </c>
      <c r="B117" s="52" t="s">
        <v>168</v>
      </c>
      <c r="C117" s="37"/>
      <c r="D117" s="34">
        <f>SUM(D118:D123)</f>
        <v>1012</v>
      </c>
    </row>
    <row r="118" spans="1:4" ht="15" hidden="1">
      <c r="A118" s="51"/>
      <c r="B118" s="52" t="s">
        <v>202</v>
      </c>
      <c r="C118" s="37"/>
      <c r="D118" s="34">
        <v>1012</v>
      </c>
    </row>
    <row r="119" spans="1:4" ht="15" hidden="1">
      <c r="A119" s="51"/>
      <c r="B119" s="52"/>
      <c r="C119" s="37"/>
      <c r="D119" s="34"/>
    </row>
    <row r="120" spans="1:4" ht="15" hidden="1">
      <c r="A120" s="51"/>
      <c r="B120" s="52"/>
      <c r="C120" s="37"/>
      <c r="D120" s="34"/>
    </row>
    <row r="121" spans="1:4" ht="15" hidden="1">
      <c r="A121" s="51"/>
      <c r="B121" s="52"/>
      <c r="C121" s="37"/>
      <c r="D121" s="34"/>
    </row>
    <row r="122" spans="1:4" ht="15" hidden="1">
      <c r="A122" s="51"/>
      <c r="B122" s="52"/>
      <c r="C122" s="37"/>
      <c r="D122" s="34"/>
    </row>
    <row r="123" spans="1:4" ht="15" hidden="1">
      <c r="A123" s="51"/>
      <c r="B123" s="52"/>
      <c r="C123" s="37"/>
      <c r="D123" s="34"/>
    </row>
    <row r="124" spans="1:4" ht="15" hidden="1">
      <c r="A124" s="51" t="s">
        <v>7</v>
      </c>
      <c r="B124" s="52" t="s">
        <v>169</v>
      </c>
      <c r="C124" s="37"/>
      <c r="D124" s="34">
        <v>21846</v>
      </c>
    </row>
    <row r="125" spans="1:4" ht="15" hidden="1">
      <c r="A125" s="51" t="s">
        <v>7</v>
      </c>
      <c r="B125" s="52" t="s">
        <v>170</v>
      </c>
      <c r="C125" s="37"/>
      <c r="D125" s="34">
        <f>SUM(D126:D135)</f>
        <v>22731.53</v>
      </c>
    </row>
    <row r="126" spans="1:4" ht="15" hidden="1">
      <c r="A126" s="51"/>
      <c r="B126" s="52" t="s">
        <v>217</v>
      </c>
      <c r="C126" s="37"/>
      <c r="D126" s="34">
        <v>22731.53</v>
      </c>
    </row>
    <row r="127" spans="1:4" ht="15" hidden="1">
      <c r="A127" s="51"/>
      <c r="B127" s="52"/>
      <c r="C127" s="37"/>
      <c r="D127" s="34"/>
    </row>
    <row r="128" spans="1:4" ht="15" hidden="1">
      <c r="A128" s="51"/>
      <c r="B128" s="52"/>
      <c r="C128" s="37"/>
      <c r="D128" s="34"/>
    </row>
    <row r="129" spans="1:4" ht="15" hidden="1">
      <c r="A129" s="51"/>
      <c r="B129" s="52"/>
      <c r="C129" s="37"/>
      <c r="D129" s="34"/>
    </row>
    <row r="130" spans="1:4" ht="15" hidden="1">
      <c r="A130" s="51"/>
      <c r="B130" s="52"/>
      <c r="C130" s="37"/>
      <c r="D130" s="34"/>
    </row>
    <row r="131" spans="1:4" ht="15" hidden="1">
      <c r="A131" s="51"/>
      <c r="B131" s="52"/>
      <c r="C131" s="37"/>
      <c r="D131" s="34"/>
    </row>
    <row r="132" spans="1:4" ht="15" hidden="1">
      <c r="A132" s="51"/>
      <c r="B132" s="52"/>
      <c r="C132" s="37"/>
      <c r="D132" s="34"/>
    </row>
    <row r="133" spans="1:4" ht="15" hidden="1">
      <c r="A133" s="51"/>
      <c r="B133" s="52"/>
      <c r="C133" s="37"/>
      <c r="D133" s="34"/>
    </row>
    <row r="134" spans="1:4" ht="15" hidden="1">
      <c r="A134" s="51"/>
      <c r="B134" s="52"/>
      <c r="C134" s="37"/>
      <c r="D134" s="34"/>
    </row>
    <row r="135" spans="1:4" ht="15" hidden="1">
      <c r="A135" s="51"/>
      <c r="B135" s="52"/>
      <c r="C135" s="37"/>
      <c r="D135" s="34"/>
    </row>
    <row r="136" spans="1:4" ht="15" hidden="1">
      <c r="A136" s="51" t="s">
        <v>7</v>
      </c>
      <c r="B136" s="53" t="s">
        <v>171</v>
      </c>
      <c r="C136" s="37"/>
      <c r="D136" s="34">
        <f>SUM(D137:D141)</f>
        <v>13497</v>
      </c>
    </row>
    <row r="137" spans="1:4" ht="15" hidden="1">
      <c r="A137" s="51"/>
      <c r="B137" s="54" t="s">
        <v>172</v>
      </c>
      <c r="C137" s="37"/>
      <c r="D137" s="34">
        <v>1575</v>
      </c>
    </row>
    <row r="138" spans="1:4" ht="15" hidden="1">
      <c r="A138" s="51"/>
      <c r="B138" s="54" t="s">
        <v>173</v>
      </c>
      <c r="C138" s="37"/>
      <c r="D138" s="34">
        <v>4748</v>
      </c>
    </row>
    <row r="139" spans="1:4" ht="15" hidden="1">
      <c r="A139" s="51"/>
      <c r="B139" s="54" t="s">
        <v>174</v>
      </c>
      <c r="C139" s="37"/>
      <c r="D139" s="34">
        <v>2669</v>
      </c>
    </row>
    <row r="140" spans="1:4" ht="15" hidden="1">
      <c r="A140" s="51"/>
      <c r="B140" s="54" t="s">
        <v>175</v>
      </c>
      <c r="C140" s="37"/>
      <c r="D140" s="34">
        <v>1406</v>
      </c>
    </row>
    <row r="141" spans="1:4" ht="15" hidden="1">
      <c r="A141" s="51"/>
      <c r="B141" s="54" t="s">
        <v>176</v>
      </c>
      <c r="C141" s="37"/>
      <c r="D141" s="34">
        <v>3099</v>
      </c>
    </row>
    <row r="142" spans="1:4" ht="15" hidden="1">
      <c r="A142" s="27">
        <v>7</v>
      </c>
      <c r="B142" s="32" t="s">
        <v>177</v>
      </c>
      <c r="C142" s="55"/>
      <c r="D142" s="56"/>
    </row>
    <row r="143" spans="1:4" ht="15" hidden="1">
      <c r="A143" s="27">
        <f>SUM(A142)+1</f>
        <v>8</v>
      </c>
      <c r="B143" s="32" t="s">
        <v>178</v>
      </c>
      <c r="C143" s="55"/>
      <c r="D143" s="34">
        <v>7290.15</v>
      </c>
    </row>
    <row r="144" spans="1:4" ht="15" hidden="1">
      <c r="A144" s="27">
        <f>SUM(A143)+1</f>
        <v>9</v>
      </c>
      <c r="B144" s="32" t="s">
        <v>179</v>
      </c>
      <c r="C144" s="37"/>
      <c r="D144" s="34">
        <v>138119</v>
      </c>
    </row>
    <row r="145" spans="1:4" ht="15" hidden="1">
      <c r="A145" s="35">
        <f>SUM(A144)+1</f>
        <v>10</v>
      </c>
      <c r="B145" s="36" t="s">
        <v>180</v>
      </c>
      <c r="C145" s="37"/>
      <c r="D145" s="34">
        <v>1225.95</v>
      </c>
    </row>
    <row r="146" spans="1:4" ht="15" hidden="1">
      <c r="A146" s="27">
        <v>11</v>
      </c>
      <c r="B146" s="32" t="s">
        <v>181</v>
      </c>
      <c r="C146" s="33"/>
      <c r="D146" s="34">
        <f>D147+8886+70973+76037</f>
        <v>237240.79940000002</v>
      </c>
    </row>
    <row r="147" spans="1:4" ht="30" hidden="1">
      <c r="A147" s="28" t="s">
        <v>182</v>
      </c>
      <c r="B147" s="57" t="s">
        <v>183</v>
      </c>
      <c r="C147" s="58"/>
      <c r="D147" s="72">
        <f>60*78.5*12+(710805.88+1771674.06)*0.01</f>
        <v>81344.7994</v>
      </c>
    </row>
    <row r="148" spans="1:4" ht="30" hidden="1">
      <c r="A148" s="59">
        <v>12</v>
      </c>
      <c r="B148" s="60" t="s">
        <v>184</v>
      </c>
      <c r="C148" s="33"/>
      <c r="D148" s="34">
        <v>6145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48"/>
  <sheetViews>
    <sheetView tabSelected="1" view="pageLayout" zoomScaleSheetLayoutView="130" workbookViewId="0" topLeftCell="A1">
      <selection activeCell="B5" sqref="B5"/>
    </sheetView>
  </sheetViews>
  <sheetFormatPr defaultColWidth="9.140625" defaultRowHeight="15"/>
  <cols>
    <col min="1" max="1" width="5.8515625" style="2" customWidth="1"/>
    <col min="2" max="2" width="58.57421875" style="3" customWidth="1"/>
    <col min="3" max="3" width="8.421875" style="1" customWidth="1"/>
    <col min="4" max="4" width="24.57421875" style="64" customWidth="1"/>
    <col min="5" max="16384" width="9.140625" style="1" customWidth="1"/>
  </cols>
  <sheetData>
    <row r="1" spans="1:4" ht="16.5" customHeight="1">
      <c r="A1" s="79" t="s">
        <v>0</v>
      </c>
      <c r="B1" s="79"/>
      <c r="C1" s="79"/>
      <c r="D1" s="79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5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76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76">
        <v>42369</v>
      </c>
    </row>
    <row r="7" spans="1:4" s="9" customFormat="1" ht="29.25" customHeight="1">
      <c r="A7" s="80" t="s">
        <v>13</v>
      </c>
      <c r="B7" s="80"/>
      <c r="C7" s="80"/>
      <c r="D7" s="80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6">
        <v>334959.06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6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6">
        <f>D8</f>
        <v>334959.06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4011159.78</v>
      </c>
    </row>
    <row r="12" spans="1:4" s="9" customFormat="1" ht="15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">
      <c r="A15" s="6" t="s">
        <v>29</v>
      </c>
      <c r="B15" s="16" t="s">
        <v>30</v>
      </c>
      <c r="C15" s="8" t="s">
        <v>16</v>
      </c>
      <c r="D15" s="17">
        <v>3857911.84</v>
      </c>
    </row>
    <row r="16" spans="1:4" s="9" customFormat="1" ht="15">
      <c r="A16" s="6" t="s">
        <v>31</v>
      </c>
      <c r="B16" s="15" t="s">
        <v>32</v>
      </c>
      <c r="C16" s="8" t="s">
        <v>16</v>
      </c>
      <c r="D16" s="17">
        <f>D15</f>
        <v>3857911.84</v>
      </c>
    </row>
    <row r="17" spans="1:4" s="9" customFormat="1" ht="15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3857911.84</v>
      </c>
    </row>
    <row r="22" spans="1:4" s="9" customFormat="1" ht="15">
      <c r="A22" s="6" t="s">
        <v>43</v>
      </c>
      <c r="B22" s="16" t="s">
        <v>44</v>
      </c>
      <c r="C22" s="8" t="s">
        <v>16</v>
      </c>
      <c r="D22" s="17">
        <f>D8+D11-D15</f>
        <v>488207</v>
      </c>
    </row>
    <row r="23" spans="1:4" s="9" customFormat="1" ht="15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>
      <c r="A24" s="6" t="s">
        <v>47</v>
      </c>
      <c r="B24" s="15" t="s">
        <v>48</v>
      </c>
      <c r="C24" s="8" t="s">
        <v>16</v>
      </c>
      <c r="D24" s="17">
        <f>D22</f>
        <v>488207</v>
      </c>
    </row>
    <row r="25" spans="1:4" s="9" customFormat="1" ht="29.25" customHeight="1">
      <c r="A25" s="78" t="s">
        <v>49</v>
      </c>
      <c r="B25" s="78"/>
      <c r="C25" s="78"/>
      <c r="D25" s="78"/>
    </row>
    <row r="26" spans="1:4" s="9" customFormat="1" ht="15">
      <c r="A26" s="6"/>
      <c r="B26" s="7" t="s">
        <v>50</v>
      </c>
      <c r="C26" s="18"/>
      <c r="D26" s="67"/>
    </row>
    <row r="27" spans="1:4" s="9" customFormat="1" ht="15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5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5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5">
      <c r="A30" s="6"/>
      <c r="B30" s="7" t="s">
        <v>58</v>
      </c>
      <c r="C30" s="8"/>
      <c r="D30" s="17"/>
    </row>
    <row r="31" spans="1:4" s="9" customFormat="1" ht="52.5" customHeight="1">
      <c r="A31" s="19" t="s">
        <v>59</v>
      </c>
      <c r="B31" s="16" t="s">
        <v>52</v>
      </c>
      <c r="C31" s="8" t="s">
        <v>7</v>
      </c>
      <c r="D31" s="68" t="s">
        <v>230</v>
      </c>
    </row>
    <row r="32" spans="1:4" s="9" customFormat="1" ht="76.5">
      <c r="A32" s="19" t="s">
        <v>60</v>
      </c>
      <c r="B32" s="16" t="s">
        <v>55</v>
      </c>
      <c r="C32" s="8" t="s">
        <v>7</v>
      </c>
      <c r="D32" s="68" t="s">
        <v>231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68" t="s">
        <v>221</v>
      </c>
    </row>
    <row r="34" spans="1:4" s="9" customFormat="1" ht="16.5" customHeight="1">
      <c r="A34" s="78" t="s">
        <v>62</v>
      </c>
      <c r="B34" s="78"/>
      <c r="C34" s="78"/>
      <c r="D34" s="78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78" t="s">
        <v>72</v>
      </c>
      <c r="B39" s="78"/>
      <c r="C39" s="78"/>
      <c r="D39" s="78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0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v>0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v>-802056.9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802056.9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v>0</v>
      </c>
    </row>
    <row r="46" spans="1:4" s="9" customFormat="1" ht="15" customHeight="1">
      <c r="A46" s="78" t="s">
        <v>81</v>
      </c>
      <c r="B46" s="78"/>
      <c r="C46" s="78"/>
      <c r="D46" s="78"/>
    </row>
    <row r="47" spans="1:4" s="9" customFormat="1" ht="27.75" customHeight="1">
      <c r="A47" s="6" t="s">
        <v>82</v>
      </c>
      <c r="B47" s="16" t="s">
        <v>83</v>
      </c>
      <c r="C47" s="8" t="s">
        <v>7</v>
      </c>
      <c r="D47" s="69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D50/28.07</f>
        <v>5228.421802636266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146761.8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255351.94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f>D50-D51</f>
        <v>-108590.14000000001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v>146761.8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178308.92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-7916.77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7.75" customHeight="1">
      <c r="A57" s="6" t="s">
        <v>82</v>
      </c>
      <c r="B57" s="16" t="s">
        <v>83</v>
      </c>
      <c r="C57" s="8" t="s">
        <v>7</v>
      </c>
      <c r="D57" s="69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f>D60/137.49</f>
        <v>3108.552767473998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427394.92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743627.59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f>D60-D61</f>
        <v>-316232.67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427394.92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807081.14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37614.33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69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3">
        <f>D49+D59</f>
        <v>8336.974570110264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128388.41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223383.95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f>D70-D71</f>
        <v>-94995.54000000001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v>128388.41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170511.05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-7570.55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69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4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v>415.32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4">
        <v>381451.17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4">
        <v>663689.72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4">
        <f>D80-D81</f>
        <v>-282238.55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4">
        <v>1250828.15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4">
        <v>945960.62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4">
        <v>478297.91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4">
        <v>0</v>
      </c>
    </row>
    <row r="87" spans="1:4" s="9" customFormat="1" ht="15.75" customHeight="1">
      <c r="A87" s="78" t="s">
        <v>138</v>
      </c>
      <c r="B87" s="78"/>
      <c r="C87" s="78"/>
      <c r="D87" s="78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78" t="s">
        <v>143</v>
      </c>
      <c r="B92" s="78"/>
      <c r="C92" s="78"/>
      <c r="D92" s="78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77">
        <v>8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77">
        <v>1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44057</v>
      </c>
    </row>
    <row r="99" spans="1:2" ht="15" hidden="1">
      <c r="A99" s="25" t="s">
        <v>150</v>
      </c>
      <c r="B99" s="26" t="s">
        <v>151</v>
      </c>
    </row>
    <row r="100" ht="15" hidden="1"/>
    <row r="101" spans="1:4" ht="25.5" hidden="1">
      <c r="A101" s="27" t="s">
        <v>1</v>
      </c>
      <c r="B101" s="28" t="s">
        <v>152</v>
      </c>
      <c r="C101" s="27"/>
      <c r="D101" s="70" t="s">
        <v>153</v>
      </c>
    </row>
    <row r="102" spans="1:4" ht="15.75" hidden="1">
      <c r="A102" s="27"/>
      <c r="B102" s="29" t="s">
        <v>154</v>
      </c>
      <c r="C102" s="30"/>
      <c r="D102" s="31">
        <f>D103+D104+D105+D106+D107+D113+D142+D143+D144+D145+D146+D148</f>
        <v>3556761.5104</v>
      </c>
    </row>
    <row r="103" spans="1:4" ht="15" hidden="1">
      <c r="A103" s="27">
        <v>1</v>
      </c>
      <c r="B103" s="32" t="s">
        <v>155</v>
      </c>
      <c r="C103" s="33"/>
      <c r="D103" s="34">
        <v>287167</v>
      </c>
    </row>
    <row r="104" spans="1:4" ht="15" hidden="1">
      <c r="A104" s="27">
        <f>SUM(A103)+1</f>
        <v>2</v>
      </c>
      <c r="B104" s="32" t="s">
        <v>156</v>
      </c>
      <c r="C104" s="33"/>
      <c r="D104" s="34">
        <v>470488</v>
      </c>
    </row>
    <row r="105" spans="1:4" ht="15" hidden="1">
      <c r="A105" s="35">
        <f>SUM(A104)+1</f>
        <v>3</v>
      </c>
      <c r="B105" s="36" t="s">
        <v>157</v>
      </c>
      <c r="C105" s="37"/>
      <c r="D105" s="38">
        <v>93449.52</v>
      </c>
    </row>
    <row r="106" spans="1:4" ht="15" hidden="1">
      <c r="A106" s="27">
        <f>SUM(A105)+1</f>
        <v>4</v>
      </c>
      <c r="B106" s="32" t="s">
        <v>158</v>
      </c>
      <c r="C106" s="37"/>
      <c r="D106" s="34">
        <v>0</v>
      </c>
    </row>
    <row r="107" spans="1:4" ht="15" hidden="1">
      <c r="A107" s="27">
        <f>SUM(A106)+1</f>
        <v>5</v>
      </c>
      <c r="B107" s="32" t="s">
        <v>159</v>
      </c>
      <c r="C107" s="37"/>
      <c r="D107" s="34">
        <f>SUM(D109:D112)</f>
        <v>363546.43000000005</v>
      </c>
    </row>
    <row r="108" spans="1:4" ht="15" hidden="1">
      <c r="A108" s="27" t="s">
        <v>7</v>
      </c>
      <c r="B108" s="39" t="s">
        <v>160</v>
      </c>
      <c r="C108" s="37"/>
      <c r="D108" s="34"/>
    </row>
    <row r="109" spans="1:4" ht="15" hidden="1">
      <c r="A109" s="27"/>
      <c r="B109" s="40" t="s">
        <v>161</v>
      </c>
      <c r="C109" s="37"/>
      <c r="D109" s="34">
        <v>268522.45</v>
      </c>
    </row>
    <row r="110" spans="1:4" ht="15" hidden="1">
      <c r="A110" s="27"/>
      <c r="B110" s="40" t="s">
        <v>162</v>
      </c>
      <c r="C110" s="37"/>
      <c r="D110" s="34">
        <v>15373.51</v>
      </c>
    </row>
    <row r="111" spans="1:4" ht="15" hidden="1">
      <c r="A111" s="27" t="s">
        <v>7</v>
      </c>
      <c r="B111" s="41" t="s">
        <v>163</v>
      </c>
      <c r="C111" s="37"/>
      <c r="D111" s="34">
        <v>77448.47</v>
      </c>
    </row>
    <row r="112" spans="1:4" ht="15" hidden="1">
      <c r="A112" s="42" t="s">
        <v>7</v>
      </c>
      <c r="B112" s="43" t="s">
        <v>185</v>
      </c>
      <c r="C112" s="44"/>
      <c r="D112" s="71">
        <v>2202</v>
      </c>
    </row>
    <row r="113" spans="1:4" ht="60" hidden="1">
      <c r="A113" s="27">
        <f>SUM(A107)+1</f>
        <v>6</v>
      </c>
      <c r="B113" s="45" t="s">
        <v>164</v>
      </c>
      <c r="C113" s="46"/>
      <c r="D113" s="34">
        <f>D114+D115+D116+D117+D124+D125+D136</f>
        <v>1085783.67</v>
      </c>
    </row>
    <row r="114" spans="1:4" ht="45" hidden="1">
      <c r="A114" s="47" t="s">
        <v>7</v>
      </c>
      <c r="B114" s="48" t="s">
        <v>165</v>
      </c>
      <c r="C114" s="49"/>
      <c r="D114" s="50">
        <v>298175</v>
      </c>
    </row>
    <row r="115" spans="1:4" ht="15" hidden="1">
      <c r="A115" s="51" t="s">
        <v>7</v>
      </c>
      <c r="B115" s="52" t="s">
        <v>166</v>
      </c>
      <c r="C115" s="37"/>
      <c r="D115" s="34">
        <v>92136</v>
      </c>
    </row>
    <row r="116" spans="1:4" ht="15" hidden="1">
      <c r="A116" s="51" t="s">
        <v>7</v>
      </c>
      <c r="B116" s="52" t="s">
        <v>167</v>
      </c>
      <c r="C116" s="37"/>
      <c r="D116" s="34">
        <v>40014.45</v>
      </c>
    </row>
    <row r="117" spans="1:4" ht="15" hidden="1">
      <c r="A117" s="51" t="s">
        <v>7</v>
      </c>
      <c r="B117" s="52" t="s">
        <v>168</v>
      </c>
      <c r="C117" s="37"/>
      <c r="D117" s="34">
        <f>SUM(D118:D123)</f>
        <v>3566</v>
      </c>
    </row>
    <row r="118" spans="1:4" ht="15" hidden="1">
      <c r="A118" s="51"/>
      <c r="B118" s="52" t="s">
        <v>202</v>
      </c>
      <c r="C118" s="37"/>
      <c r="D118" s="34">
        <v>3566</v>
      </c>
    </row>
    <row r="119" spans="1:4" ht="15" hidden="1">
      <c r="A119" s="51"/>
      <c r="B119" s="52"/>
      <c r="C119" s="37"/>
      <c r="D119" s="34"/>
    </row>
    <row r="120" spans="1:4" ht="15" hidden="1">
      <c r="A120" s="51"/>
      <c r="B120" s="52"/>
      <c r="C120" s="37"/>
      <c r="D120" s="34"/>
    </row>
    <row r="121" spans="1:4" ht="15" hidden="1">
      <c r="A121" s="51"/>
      <c r="B121" s="52"/>
      <c r="C121" s="37"/>
      <c r="D121" s="34"/>
    </row>
    <row r="122" spans="1:4" ht="15" hidden="1">
      <c r="A122" s="51"/>
      <c r="B122" s="52"/>
      <c r="C122" s="37"/>
      <c r="D122" s="34"/>
    </row>
    <row r="123" spans="1:4" ht="15" hidden="1">
      <c r="A123" s="51"/>
      <c r="B123" s="52"/>
      <c r="C123" s="37"/>
      <c r="D123" s="34"/>
    </row>
    <row r="124" spans="1:4" ht="15" hidden="1">
      <c r="A124" s="51" t="s">
        <v>7</v>
      </c>
      <c r="B124" s="52" t="s">
        <v>169</v>
      </c>
      <c r="C124" s="37"/>
      <c r="D124" s="34">
        <v>77017</v>
      </c>
    </row>
    <row r="125" spans="1:4" ht="15" hidden="1">
      <c r="A125" s="51" t="s">
        <v>7</v>
      </c>
      <c r="B125" s="52" t="s">
        <v>170</v>
      </c>
      <c r="C125" s="37"/>
      <c r="D125" s="34">
        <f>SUM(D126:D135)</f>
        <v>527290.22</v>
      </c>
    </row>
    <row r="126" spans="1:4" ht="15" hidden="1">
      <c r="A126" s="51"/>
      <c r="B126" s="52" t="s">
        <v>186</v>
      </c>
      <c r="C126" s="37"/>
      <c r="D126" s="34">
        <v>46110</v>
      </c>
    </row>
    <row r="127" spans="1:4" ht="15" hidden="1">
      <c r="A127" s="51"/>
      <c r="B127" s="52" t="s">
        <v>211</v>
      </c>
      <c r="C127" s="37"/>
      <c r="D127" s="34">
        <v>310009.99</v>
      </c>
    </row>
    <row r="128" spans="1:4" ht="15" hidden="1">
      <c r="A128" s="51"/>
      <c r="B128" s="52" t="s">
        <v>212</v>
      </c>
      <c r="C128" s="37"/>
      <c r="D128" s="34">
        <v>9416.49</v>
      </c>
    </row>
    <row r="129" spans="1:4" ht="15" hidden="1">
      <c r="A129" s="51"/>
      <c r="B129" s="52" t="s">
        <v>213</v>
      </c>
      <c r="C129" s="37"/>
      <c r="D129" s="34">
        <v>161753.74</v>
      </c>
    </row>
    <row r="130" spans="1:4" ht="15" hidden="1">
      <c r="A130" s="51"/>
      <c r="B130" s="52"/>
      <c r="C130" s="37"/>
      <c r="D130" s="34"/>
    </row>
    <row r="131" spans="1:4" ht="15" hidden="1">
      <c r="A131" s="51"/>
      <c r="B131" s="52"/>
      <c r="C131" s="37"/>
      <c r="D131" s="34"/>
    </row>
    <row r="132" spans="1:4" ht="15" hidden="1">
      <c r="A132" s="51"/>
      <c r="B132" s="52"/>
      <c r="C132" s="37"/>
      <c r="D132" s="34"/>
    </row>
    <row r="133" spans="1:4" ht="15" hidden="1">
      <c r="A133" s="51"/>
      <c r="B133" s="52"/>
      <c r="C133" s="37"/>
      <c r="D133" s="34"/>
    </row>
    <row r="134" spans="1:4" ht="15" hidden="1">
      <c r="A134" s="51"/>
      <c r="B134" s="52"/>
      <c r="C134" s="37"/>
      <c r="D134" s="34"/>
    </row>
    <row r="135" spans="1:4" ht="15" hidden="1">
      <c r="A135" s="51"/>
      <c r="B135" s="52"/>
      <c r="C135" s="37"/>
      <c r="D135" s="34"/>
    </row>
    <row r="136" spans="1:4" ht="15" hidden="1">
      <c r="A136" s="51" t="s">
        <v>7</v>
      </c>
      <c r="B136" s="53" t="s">
        <v>171</v>
      </c>
      <c r="C136" s="37"/>
      <c r="D136" s="34">
        <f>SUM(D137:D141)</f>
        <v>47585</v>
      </c>
    </row>
    <row r="137" spans="1:4" ht="15" hidden="1">
      <c r="A137" s="51"/>
      <c r="B137" s="54" t="s">
        <v>172</v>
      </c>
      <c r="C137" s="37"/>
      <c r="D137" s="34">
        <v>5553</v>
      </c>
    </row>
    <row r="138" spans="1:4" ht="15" hidden="1">
      <c r="A138" s="51"/>
      <c r="B138" s="54" t="s">
        <v>173</v>
      </c>
      <c r="C138" s="37"/>
      <c r="D138" s="34">
        <v>16740</v>
      </c>
    </row>
    <row r="139" spans="1:4" ht="15" hidden="1">
      <c r="A139" s="51"/>
      <c r="B139" s="54" t="s">
        <v>174</v>
      </c>
      <c r="C139" s="37"/>
      <c r="D139" s="34">
        <v>9409</v>
      </c>
    </row>
    <row r="140" spans="1:4" ht="15" hidden="1">
      <c r="A140" s="51"/>
      <c r="B140" s="54" t="s">
        <v>175</v>
      </c>
      <c r="C140" s="37"/>
      <c r="D140" s="34">
        <v>4957</v>
      </c>
    </row>
    <row r="141" spans="1:4" ht="15" hidden="1">
      <c r="A141" s="51"/>
      <c r="B141" s="54" t="s">
        <v>176</v>
      </c>
      <c r="C141" s="37"/>
      <c r="D141" s="34">
        <v>10926</v>
      </c>
    </row>
    <row r="142" spans="1:4" ht="15" hidden="1">
      <c r="A142" s="27">
        <v>7</v>
      </c>
      <c r="B142" s="32" t="s">
        <v>177</v>
      </c>
      <c r="C142" s="55"/>
      <c r="D142" s="56"/>
    </row>
    <row r="143" spans="1:4" ht="15" hidden="1">
      <c r="A143" s="27">
        <f>SUM(A142)+1</f>
        <v>8</v>
      </c>
      <c r="B143" s="32" t="s">
        <v>178</v>
      </c>
      <c r="C143" s="55"/>
      <c r="D143" s="34">
        <v>16207.15</v>
      </c>
    </row>
    <row r="144" spans="1:4" ht="15" hidden="1">
      <c r="A144" s="27">
        <f>SUM(A143)+1</f>
        <v>9</v>
      </c>
      <c r="B144" s="32" t="s">
        <v>179</v>
      </c>
      <c r="C144" s="37"/>
      <c r="D144" s="34">
        <v>486943</v>
      </c>
    </row>
    <row r="145" spans="1:4" ht="15" hidden="1">
      <c r="A145" s="35">
        <f>SUM(A144)+1</f>
        <v>10</v>
      </c>
      <c r="B145" s="36" t="s">
        <v>180</v>
      </c>
      <c r="C145" s="37"/>
      <c r="D145" s="34">
        <v>2933.09</v>
      </c>
    </row>
    <row r="146" spans="1:4" ht="15" hidden="1">
      <c r="A146" s="27">
        <v>11</v>
      </c>
      <c r="B146" s="32" t="s">
        <v>181</v>
      </c>
      <c r="C146" s="33"/>
      <c r="D146" s="34">
        <f>D147+31329+250219+268072</f>
        <v>728577.6503999999</v>
      </c>
    </row>
    <row r="147" spans="1:4" ht="30" hidden="1">
      <c r="A147" s="28" t="s">
        <v>182</v>
      </c>
      <c r="B147" s="57" t="s">
        <v>183</v>
      </c>
      <c r="C147" s="58"/>
      <c r="D147" s="72">
        <f>129*78.5*12+(3857911.84+1886053.2)*0.01</f>
        <v>178957.65039999998</v>
      </c>
    </row>
    <row r="148" spans="1:4" ht="30" hidden="1">
      <c r="A148" s="59">
        <v>12</v>
      </c>
      <c r="B148" s="60" t="s">
        <v>184</v>
      </c>
      <c r="C148" s="33"/>
      <c r="D148" s="34">
        <v>21666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O143"/>
  <sheetViews>
    <sheetView zoomScale="85" zoomScaleNormal="85" zoomScalePageLayoutView="70" workbookViewId="0" topLeftCell="A1">
      <selection activeCell="D23" sqref="D23"/>
    </sheetView>
  </sheetViews>
  <sheetFormatPr defaultColWidth="9.140625" defaultRowHeight="15"/>
  <cols>
    <col min="2" max="2" width="57.140625" style="0" customWidth="1"/>
    <col min="3" max="3" width="12.140625" style="0" customWidth="1"/>
    <col min="4" max="14" width="19.421875" style="0" customWidth="1"/>
    <col min="15" max="15" width="19.57421875" style="0" customWidth="1"/>
  </cols>
  <sheetData>
    <row r="1" spans="1:15" ht="15.75" customHeight="1">
      <c r="A1" s="83" t="s">
        <v>189</v>
      </c>
      <c r="B1" s="83"/>
      <c r="C1" s="83"/>
      <c r="D1" s="83"/>
      <c r="E1" s="61"/>
      <c r="F1" s="61"/>
      <c r="G1" s="61"/>
      <c r="H1" s="61"/>
      <c r="I1" s="61"/>
      <c r="J1" s="61"/>
      <c r="K1" s="61"/>
      <c r="L1" s="61"/>
      <c r="M1" s="61"/>
      <c r="N1" s="61"/>
      <c r="O1" s="62"/>
    </row>
    <row r="2" spans="1:15" ht="15.75" customHeight="1">
      <c r="A2" s="1"/>
      <c r="B2" s="1"/>
      <c r="C2" s="1"/>
      <c r="D2" s="74" t="s">
        <v>190</v>
      </c>
      <c r="E2" s="74" t="s">
        <v>191</v>
      </c>
      <c r="F2" s="74" t="s">
        <v>192</v>
      </c>
      <c r="G2" s="74" t="s">
        <v>193</v>
      </c>
      <c r="H2" s="74" t="s">
        <v>194</v>
      </c>
      <c r="I2" s="74" t="s">
        <v>195</v>
      </c>
      <c r="J2" s="74" t="s">
        <v>196</v>
      </c>
      <c r="K2" s="74" t="s">
        <v>197</v>
      </c>
      <c r="L2" s="74" t="s">
        <v>198</v>
      </c>
      <c r="M2" s="74" t="s">
        <v>199</v>
      </c>
      <c r="N2" s="74" t="s">
        <v>200</v>
      </c>
      <c r="O2" s="75" t="s">
        <v>201</v>
      </c>
    </row>
    <row r="3" spans="1:15" ht="15" customHeight="1">
      <c r="A3" s="10" t="s">
        <v>14</v>
      </c>
      <c r="B3" s="11" t="s">
        <v>15</v>
      </c>
      <c r="C3" s="12" t="s">
        <v>16</v>
      </c>
      <c r="D3" s="12">
        <f>'Ногинское ш. 10'!D8</f>
        <v>197521.55</v>
      </c>
      <c r="E3" s="12">
        <f>'Ногинское ш. 12а'!D8</f>
        <v>169674.69</v>
      </c>
      <c r="F3" s="12">
        <f>'Ногинское ш. 20'!D8</f>
        <v>273485.94</v>
      </c>
      <c r="G3" s="12">
        <f>'Ногинское ш. 22'!D8</f>
        <v>897830.08</v>
      </c>
      <c r="H3" s="12">
        <f>'пр. Ленина 4'!D8</f>
        <v>177226.8</v>
      </c>
      <c r="I3" s="12">
        <f>'пр. Ленина 4а'!D8</f>
        <v>51762.87</v>
      </c>
      <c r="J3" s="12">
        <f>'пр. Ленина 6'!D8</f>
        <v>788653.45</v>
      </c>
      <c r="K3" s="12">
        <f>'пр. Ленина 8'!D8</f>
        <v>476214.57</v>
      </c>
      <c r="L3" s="12">
        <f>'ул. Пушкина 27'!D8</f>
        <v>218299.71</v>
      </c>
      <c r="M3" s="12">
        <f>'ул. Пушкина 31а'!D8</f>
        <v>287232.46</v>
      </c>
      <c r="N3" s="12">
        <f>'ул. Жулябина 27'!D8</f>
        <v>334959.06</v>
      </c>
      <c r="O3" s="12">
        <f>SUM(D3:N3)</f>
        <v>3872861.1799999997</v>
      </c>
    </row>
    <row r="4" spans="1:15" ht="15" customHeight="1">
      <c r="A4" s="10" t="s">
        <v>17</v>
      </c>
      <c r="B4" s="13" t="s">
        <v>18</v>
      </c>
      <c r="C4" s="12" t="s">
        <v>16</v>
      </c>
      <c r="D4" s="12">
        <f>'Ногинское ш. 10'!D9</f>
        <v>0</v>
      </c>
      <c r="E4" s="12">
        <f>'Ногинское ш. 12а'!D9</f>
        <v>0</v>
      </c>
      <c r="F4" s="12">
        <f>'Ногинское ш. 20'!D9</f>
        <v>0</v>
      </c>
      <c r="G4" s="12">
        <f>'Ногинское ш. 22'!D9</f>
        <v>0</v>
      </c>
      <c r="H4" s="12">
        <f>'пр. Ленина 4'!D9</f>
        <v>0</v>
      </c>
      <c r="I4" s="12">
        <f>'пр. Ленина 4а'!D9</f>
        <v>0</v>
      </c>
      <c r="J4" s="12">
        <f>'пр. Ленина 6'!D9</f>
        <v>0</v>
      </c>
      <c r="K4" s="12">
        <f>'пр. Ленина 8'!D9</f>
        <v>0</v>
      </c>
      <c r="L4" s="12">
        <f>'ул. Пушкина 27'!D9</f>
        <v>0</v>
      </c>
      <c r="M4" s="12">
        <f>'ул. Пушкина 31а'!D9</f>
        <v>0</v>
      </c>
      <c r="N4" s="12">
        <f>'ул. Жулябина 27'!D9</f>
        <v>0</v>
      </c>
      <c r="O4" s="12">
        <f aca="true" t="shared" si="0" ref="O4:O67">SUM(D4:N4)</f>
        <v>0</v>
      </c>
    </row>
    <row r="5" spans="1:15" ht="15" customHeight="1">
      <c r="A5" s="10" t="s">
        <v>19</v>
      </c>
      <c r="B5" s="13" t="s">
        <v>20</v>
      </c>
      <c r="C5" s="12" t="s">
        <v>16</v>
      </c>
      <c r="D5" s="12">
        <f>'Ногинское ш. 10'!D10</f>
        <v>197521.55</v>
      </c>
      <c r="E5" s="12">
        <f>'Ногинское ш. 12а'!D10</f>
        <v>169674.69</v>
      </c>
      <c r="F5" s="12">
        <f>'Ногинское ш. 20'!D10</f>
        <v>273485.94</v>
      </c>
      <c r="G5" s="12">
        <f>'Ногинское ш. 22'!D10</f>
        <v>897830.08</v>
      </c>
      <c r="H5" s="12">
        <f>'пр. Ленина 4'!D10</f>
        <v>177226.8</v>
      </c>
      <c r="I5" s="12">
        <f>'пр. Ленина 4а'!D10</f>
        <v>51762.87</v>
      </c>
      <c r="J5" s="12">
        <f>'пр. Ленина 6'!D10</f>
        <v>788653.45</v>
      </c>
      <c r="K5" s="12">
        <f>'пр. Ленина 8'!D10</f>
        <v>476214.57</v>
      </c>
      <c r="L5" s="12">
        <f>'ул. Пушкина 27'!D10</f>
        <v>218299.71</v>
      </c>
      <c r="M5" s="12">
        <f>'ул. Пушкина 31а'!D10</f>
        <v>287232.46</v>
      </c>
      <c r="N5" s="12">
        <f>'ул. Жулябина 27'!D10</f>
        <v>334959.06</v>
      </c>
      <c r="O5" s="12">
        <f t="shared" si="0"/>
        <v>3872861.1799999997</v>
      </c>
    </row>
    <row r="6" spans="1:15" ht="15" customHeight="1">
      <c r="A6" s="10" t="s">
        <v>21</v>
      </c>
      <c r="B6" s="11" t="s">
        <v>22</v>
      </c>
      <c r="C6" s="12" t="s">
        <v>16</v>
      </c>
      <c r="D6" s="12">
        <f>'Ногинское ш. 10'!D11</f>
        <v>3113045.58</v>
      </c>
      <c r="E6" s="12">
        <f>'Ногинское ш. 12а'!D11</f>
        <v>999922.26</v>
      </c>
      <c r="F6" s="12">
        <f>'Ногинское ш. 20'!D11</f>
        <v>4025389.5</v>
      </c>
      <c r="G6" s="12">
        <f>'Ногинское ш. 22'!D11</f>
        <v>3959407.86</v>
      </c>
      <c r="H6" s="12">
        <f>'пр. Ленина 4'!D11</f>
        <v>990735.84</v>
      </c>
      <c r="I6" s="12">
        <f>'пр. Ленина 4а'!D11</f>
        <v>820568.52</v>
      </c>
      <c r="J6" s="12">
        <f>'пр. Ленина 6'!D11</f>
        <v>3271152.42</v>
      </c>
      <c r="K6" s="12">
        <f>'пр. Ленина 8'!D11</f>
        <v>950225.31</v>
      </c>
      <c r="L6" s="12">
        <f>'ул. Пушкина 27'!D11</f>
        <v>1045262.4</v>
      </c>
      <c r="M6" s="12">
        <f>'ул. Пушкина 31а'!D11</f>
        <v>564099.39</v>
      </c>
      <c r="N6" s="12">
        <f>'ул. Жулябина 27'!D11</f>
        <v>4011159.78</v>
      </c>
      <c r="O6" s="12">
        <f t="shared" si="0"/>
        <v>23750968.859999996</v>
      </c>
    </row>
    <row r="7" spans="1:15" ht="15" customHeight="1">
      <c r="A7" s="6" t="s">
        <v>23</v>
      </c>
      <c r="B7" s="15" t="s">
        <v>24</v>
      </c>
      <c r="C7" s="8" t="s">
        <v>16</v>
      </c>
      <c r="D7" s="12">
        <f>'Ногинское ш. 10'!D12</f>
        <v>0</v>
      </c>
      <c r="E7" s="12">
        <f>'Ногинское ш. 12а'!D12</f>
        <v>0</v>
      </c>
      <c r="F7" s="12">
        <f>'Ногинское ш. 20'!D12</f>
        <v>0</v>
      </c>
      <c r="G7" s="12">
        <f>'Ногинское ш. 22'!D12</f>
        <v>0</v>
      </c>
      <c r="H7" s="12">
        <f>'пр. Ленина 4'!D12</f>
        <v>0</v>
      </c>
      <c r="I7" s="12">
        <f>'пр. Ленина 4а'!D12</f>
        <v>0</v>
      </c>
      <c r="J7" s="12">
        <f>'пр. Ленина 6'!D12</f>
        <v>0</v>
      </c>
      <c r="K7" s="12">
        <f>'пр. Ленина 8'!D12</f>
        <v>0</v>
      </c>
      <c r="L7" s="12">
        <f>'ул. Пушкина 27'!D12</f>
        <v>0</v>
      </c>
      <c r="M7" s="12">
        <f>'ул. Пушкина 31а'!D12</f>
        <v>0</v>
      </c>
      <c r="N7" s="12">
        <f>'ул. Жулябина 27'!D12</f>
        <v>0</v>
      </c>
      <c r="O7" s="12">
        <f t="shared" si="0"/>
        <v>0</v>
      </c>
    </row>
    <row r="8" spans="1:15" ht="15" customHeight="1">
      <c r="A8" s="6" t="s">
        <v>25</v>
      </c>
      <c r="B8" s="15" t="s">
        <v>26</v>
      </c>
      <c r="C8" s="8" t="s">
        <v>16</v>
      </c>
      <c r="D8" s="12">
        <f>'Ногинское ш. 10'!D13</f>
        <v>0</v>
      </c>
      <c r="E8" s="12">
        <f>'Ногинское ш. 12а'!D13</f>
        <v>0</v>
      </c>
      <c r="F8" s="12">
        <f>'Ногинское ш. 20'!D13</f>
        <v>0</v>
      </c>
      <c r="G8" s="12">
        <f>'Ногинское ш. 22'!D13</f>
        <v>0</v>
      </c>
      <c r="H8" s="12">
        <f>'пр. Ленина 4'!D13</f>
        <v>0</v>
      </c>
      <c r="I8" s="12">
        <f>'пр. Ленина 4а'!D13</f>
        <v>0</v>
      </c>
      <c r="J8" s="12">
        <f>'пр. Ленина 6'!D13</f>
        <v>0</v>
      </c>
      <c r="K8" s="12">
        <f>'пр. Ленина 8'!D13</f>
        <v>0</v>
      </c>
      <c r="L8" s="12">
        <f>'ул. Пушкина 27'!D13</f>
        <v>0</v>
      </c>
      <c r="M8" s="12">
        <f>'ул. Пушкина 31а'!D13</f>
        <v>0</v>
      </c>
      <c r="N8" s="12">
        <f>'ул. Жулябина 27'!D13</f>
        <v>0</v>
      </c>
      <c r="O8" s="12">
        <f t="shared" si="0"/>
        <v>0</v>
      </c>
    </row>
    <row r="9" spans="1:15" ht="15" customHeight="1">
      <c r="A9" s="6" t="s">
        <v>27</v>
      </c>
      <c r="B9" s="15" t="s">
        <v>28</v>
      </c>
      <c r="C9" s="8" t="s">
        <v>16</v>
      </c>
      <c r="D9" s="12">
        <f>'Ногинское ш. 10'!D14</f>
        <v>0</v>
      </c>
      <c r="E9" s="12">
        <f>'Ногинское ш. 12а'!D14</f>
        <v>0</v>
      </c>
      <c r="F9" s="12">
        <f>'Ногинское ш. 20'!D14</f>
        <v>0</v>
      </c>
      <c r="G9" s="12">
        <f>'Ногинское ш. 22'!D14</f>
        <v>0</v>
      </c>
      <c r="H9" s="12">
        <f>'пр. Ленина 4'!D14</f>
        <v>0</v>
      </c>
      <c r="I9" s="12">
        <f>'пр. Ленина 4а'!D14</f>
        <v>0</v>
      </c>
      <c r="J9" s="12">
        <f>'пр. Ленина 6'!D14</f>
        <v>0</v>
      </c>
      <c r="K9" s="12">
        <f>'пр. Ленина 8'!D14</f>
        <v>0</v>
      </c>
      <c r="L9" s="12">
        <f>'ул. Пушкина 27'!D14</f>
        <v>0</v>
      </c>
      <c r="M9" s="12">
        <f>'ул. Пушкина 31а'!D14</f>
        <v>0</v>
      </c>
      <c r="N9" s="12">
        <f>'ул. Жулябина 27'!D14</f>
        <v>0</v>
      </c>
      <c r="O9" s="12">
        <f t="shared" si="0"/>
        <v>0</v>
      </c>
    </row>
    <row r="10" spans="1:15" ht="15" customHeight="1">
      <c r="A10" s="6" t="s">
        <v>29</v>
      </c>
      <c r="B10" s="16" t="s">
        <v>30</v>
      </c>
      <c r="C10" s="8" t="s">
        <v>16</v>
      </c>
      <c r="D10" s="12">
        <f>'Ногинское ш. 10'!D15</f>
        <v>3174605.91</v>
      </c>
      <c r="E10" s="12">
        <f>'Ногинское ш. 12а'!D15</f>
        <v>992282.35</v>
      </c>
      <c r="F10" s="12">
        <f>'Ногинское ш. 20'!D15</f>
        <v>3941924.78</v>
      </c>
      <c r="G10" s="12">
        <f>'Ногинское ш. 22'!D15</f>
        <v>4069545.75</v>
      </c>
      <c r="H10" s="12">
        <f>'пр. Ленина 4'!D15</f>
        <v>894432.93</v>
      </c>
      <c r="I10" s="12">
        <f>'пр. Ленина 4а'!D15</f>
        <v>788681.39</v>
      </c>
      <c r="J10" s="12">
        <f>'пр. Ленина 6'!D15</f>
        <v>3153192.83</v>
      </c>
      <c r="K10" s="12">
        <f>'пр. Ленина 8'!D15</f>
        <v>784796.06</v>
      </c>
      <c r="L10" s="12">
        <f>'ул. Пушкина 27'!D15</f>
        <v>1015273.82</v>
      </c>
      <c r="M10" s="12">
        <f>'ул. Пушкина 31а'!D15</f>
        <v>710805.88</v>
      </c>
      <c r="N10" s="12">
        <f>'ул. Жулябина 27'!D15</f>
        <v>3857911.84</v>
      </c>
      <c r="O10" s="12">
        <f t="shared" si="0"/>
        <v>23383453.539999995</v>
      </c>
    </row>
    <row r="11" spans="1:15" ht="15" customHeight="1">
      <c r="A11" s="6" t="s">
        <v>31</v>
      </c>
      <c r="B11" s="15" t="s">
        <v>32</v>
      </c>
      <c r="C11" s="8" t="s">
        <v>16</v>
      </c>
      <c r="D11" s="12">
        <f>'Ногинское ш. 10'!D16</f>
        <v>3174605.91</v>
      </c>
      <c r="E11" s="12">
        <f>'Ногинское ш. 12а'!D16</f>
        <v>992282.35</v>
      </c>
      <c r="F11" s="12">
        <f>'Ногинское ш. 20'!D16</f>
        <v>3941924.78</v>
      </c>
      <c r="G11" s="12">
        <f>'Ногинское ш. 22'!D16</f>
        <v>4069545.75</v>
      </c>
      <c r="H11" s="12">
        <f>'пр. Ленина 4'!D16</f>
        <v>894432.93</v>
      </c>
      <c r="I11" s="12">
        <f>'пр. Ленина 4а'!D16</f>
        <v>788681.39</v>
      </c>
      <c r="J11" s="12">
        <f>'пр. Ленина 6'!D16</f>
        <v>3153192.83</v>
      </c>
      <c r="K11" s="12">
        <f>'пр. Ленина 8'!D16</f>
        <v>784796.06</v>
      </c>
      <c r="L11" s="12">
        <f>'ул. Пушкина 27'!D16</f>
        <v>1015273.82</v>
      </c>
      <c r="M11" s="12">
        <f>'ул. Пушкина 31а'!D16</f>
        <v>710805.88</v>
      </c>
      <c r="N11" s="12">
        <f>'ул. Жулябина 27'!D16</f>
        <v>3857911.84</v>
      </c>
      <c r="O11" s="12">
        <f t="shared" si="0"/>
        <v>23383453.539999995</v>
      </c>
    </row>
    <row r="12" spans="1:15" ht="15" customHeight="1">
      <c r="A12" s="6" t="s">
        <v>33</v>
      </c>
      <c r="B12" s="15" t="s">
        <v>34</v>
      </c>
      <c r="C12" s="8" t="s">
        <v>16</v>
      </c>
      <c r="D12" s="12">
        <f>'Ногинское ш. 10'!D17</f>
        <v>0</v>
      </c>
      <c r="E12" s="12">
        <f>'Ногинское ш. 12а'!D17</f>
        <v>0</v>
      </c>
      <c r="F12" s="12">
        <f>'Ногинское ш. 20'!D17</f>
        <v>0</v>
      </c>
      <c r="G12" s="12">
        <f>'Ногинское ш. 22'!D17</f>
        <v>0</v>
      </c>
      <c r="H12" s="12">
        <f>'пр. Ленина 4'!D17</f>
        <v>0</v>
      </c>
      <c r="I12" s="12">
        <f>'пр. Ленина 4а'!D17</f>
        <v>0</v>
      </c>
      <c r="J12" s="12">
        <f>'пр. Ленина 6'!D17</f>
        <v>0</v>
      </c>
      <c r="K12" s="12">
        <f>'пр. Ленина 8'!D17</f>
        <v>0</v>
      </c>
      <c r="L12" s="12">
        <f>'ул. Пушкина 27'!D17</f>
        <v>0</v>
      </c>
      <c r="M12" s="12">
        <f>'ул. Пушкина 31а'!D17</f>
        <v>0</v>
      </c>
      <c r="N12" s="12">
        <f>'ул. Жулябина 27'!D17</f>
        <v>0</v>
      </c>
      <c r="O12" s="12">
        <f t="shared" si="0"/>
        <v>0</v>
      </c>
    </row>
    <row r="13" spans="1:15" ht="15" customHeight="1">
      <c r="A13" s="6" t="s">
        <v>35</v>
      </c>
      <c r="B13" s="15" t="s">
        <v>36</v>
      </c>
      <c r="C13" s="8" t="s">
        <v>16</v>
      </c>
      <c r="D13" s="12">
        <f>'Ногинское ш. 10'!D18</f>
        <v>0</v>
      </c>
      <c r="E13" s="12">
        <f>'Ногинское ш. 12а'!D18</f>
        <v>0</v>
      </c>
      <c r="F13" s="12">
        <f>'Ногинское ш. 20'!D18</f>
        <v>0</v>
      </c>
      <c r="G13" s="12">
        <f>'Ногинское ш. 22'!D18</f>
        <v>0</v>
      </c>
      <c r="H13" s="12">
        <f>'пр. Ленина 4'!D18</f>
        <v>0</v>
      </c>
      <c r="I13" s="12">
        <f>'пр. Ленина 4а'!D18</f>
        <v>0</v>
      </c>
      <c r="J13" s="12">
        <f>'пр. Ленина 6'!D18</f>
        <v>0</v>
      </c>
      <c r="K13" s="12">
        <f>'пр. Ленина 8'!D18</f>
        <v>0</v>
      </c>
      <c r="L13" s="12">
        <f>'ул. Пушкина 27'!D18</f>
        <v>0</v>
      </c>
      <c r="M13" s="12">
        <f>'ул. Пушкина 31а'!D18</f>
        <v>0</v>
      </c>
      <c r="N13" s="12">
        <f>'ул. Жулябина 27'!D18</f>
        <v>0</v>
      </c>
      <c r="O13" s="12">
        <f t="shared" si="0"/>
        <v>0</v>
      </c>
    </row>
    <row r="14" spans="1:15" ht="15" customHeight="1">
      <c r="A14" s="6" t="s">
        <v>37</v>
      </c>
      <c r="B14" s="15" t="s">
        <v>38</v>
      </c>
      <c r="C14" s="8" t="s">
        <v>16</v>
      </c>
      <c r="D14" s="12">
        <f>'Ногинское ш. 10'!D19</f>
        <v>0</v>
      </c>
      <c r="E14" s="12">
        <f>'Ногинское ш. 12а'!D19</f>
        <v>0</v>
      </c>
      <c r="F14" s="12">
        <f>'Ногинское ш. 20'!D19</f>
        <v>0</v>
      </c>
      <c r="G14" s="12">
        <f>'Ногинское ш. 22'!D19</f>
        <v>0</v>
      </c>
      <c r="H14" s="12">
        <f>'пр. Ленина 4'!D19</f>
        <v>0</v>
      </c>
      <c r="I14" s="12">
        <f>'пр. Ленина 4а'!D19</f>
        <v>0</v>
      </c>
      <c r="J14" s="12">
        <f>'пр. Ленина 6'!D19</f>
        <v>0</v>
      </c>
      <c r="K14" s="12">
        <f>'пр. Ленина 8'!D19</f>
        <v>0</v>
      </c>
      <c r="L14" s="12">
        <f>'ул. Пушкина 27'!D19</f>
        <v>0</v>
      </c>
      <c r="M14" s="12">
        <f>'ул. Пушкина 31а'!D19</f>
        <v>0</v>
      </c>
      <c r="N14" s="12">
        <f>'ул. Жулябина 27'!D19</f>
        <v>0</v>
      </c>
      <c r="O14" s="12">
        <f t="shared" si="0"/>
        <v>0</v>
      </c>
    </row>
    <row r="15" spans="1:15" ht="15" customHeight="1">
      <c r="A15" s="6" t="s">
        <v>39</v>
      </c>
      <c r="B15" s="15" t="s">
        <v>40</v>
      </c>
      <c r="C15" s="8" t="s">
        <v>16</v>
      </c>
      <c r="D15" s="12">
        <f>'Ногинское ш. 10'!D20</f>
        <v>0</v>
      </c>
      <c r="E15" s="12">
        <f>'Ногинское ш. 12а'!D20</f>
        <v>0</v>
      </c>
      <c r="F15" s="12">
        <f>'Ногинское ш. 20'!D20</f>
        <v>0</v>
      </c>
      <c r="G15" s="12">
        <f>'Ногинское ш. 22'!D20</f>
        <v>0</v>
      </c>
      <c r="H15" s="12">
        <f>'пр. Ленина 4'!D20</f>
        <v>0</v>
      </c>
      <c r="I15" s="12">
        <f>'пр. Ленина 4а'!D20</f>
        <v>0</v>
      </c>
      <c r="J15" s="12">
        <f>'пр. Ленина 6'!D20</f>
        <v>0</v>
      </c>
      <c r="K15" s="12">
        <f>'пр. Ленина 8'!D20</f>
        <v>0</v>
      </c>
      <c r="L15" s="12">
        <f>'ул. Пушкина 27'!D20</f>
        <v>0</v>
      </c>
      <c r="M15" s="12">
        <f>'ул. Пушкина 31а'!D20</f>
        <v>0</v>
      </c>
      <c r="N15" s="12">
        <f>'ул. Жулябина 27'!D20</f>
        <v>0</v>
      </c>
      <c r="O15" s="12">
        <f t="shared" si="0"/>
        <v>0</v>
      </c>
    </row>
    <row r="16" spans="1:15" ht="15" customHeight="1">
      <c r="A16" s="6" t="s">
        <v>41</v>
      </c>
      <c r="B16" s="16" t="s">
        <v>42</v>
      </c>
      <c r="C16" s="8" t="s">
        <v>16</v>
      </c>
      <c r="D16" s="12">
        <f>'Ногинское ш. 10'!D21</f>
        <v>3174605.91</v>
      </c>
      <c r="E16" s="12">
        <f>'Ногинское ш. 12а'!D21</f>
        <v>992282.35</v>
      </c>
      <c r="F16" s="12">
        <f>'Ногинское ш. 20'!D21</f>
        <v>3941924.78</v>
      </c>
      <c r="G16" s="12">
        <f>'Ногинское ш. 22'!D21</f>
        <v>4069545.75</v>
      </c>
      <c r="H16" s="12">
        <f>'пр. Ленина 4'!D21</f>
        <v>894432.93</v>
      </c>
      <c r="I16" s="12">
        <f>'пр. Ленина 4а'!D21</f>
        <v>788681.39</v>
      </c>
      <c r="J16" s="12">
        <f>'пр. Ленина 6'!D21</f>
        <v>3153192.83</v>
      </c>
      <c r="K16" s="12">
        <f>'пр. Ленина 8'!D21</f>
        <v>784796.06</v>
      </c>
      <c r="L16" s="12">
        <f>'ул. Пушкина 27'!D21</f>
        <v>1015273.82</v>
      </c>
      <c r="M16" s="12">
        <f>'ул. Пушкина 31а'!D21</f>
        <v>710805.88</v>
      </c>
      <c r="N16" s="12">
        <f>'ул. Жулябина 27'!D21</f>
        <v>3857911.84</v>
      </c>
      <c r="O16" s="12">
        <f t="shared" si="0"/>
        <v>23383453.539999995</v>
      </c>
    </row>
    <row r="17" spans="1:15" ht="15" customHeight="1">
      <c r="A17" s="6" t="s">
        <v>43</v>
      </c>
      <c r="B17" s="16" t="s">
        <v>44</v>
      </c>
      <c r="C17" s="8" t="s">
        <v>16</v>
      </c>
      <c r="D17" s="12">
        <f>'Ногинское ш. 10'!D22</f>
        <v>135961.21999999974</v>
      </c>
      <c r="E17" s="12">
        <f>'Ногинское ш. 12а'!D22</f>
        <v>177314.59999999998</v>
      </c>
      <c r="F17" s="12">
        <f>'Ногинское ш. 20'!D22</f>
        <v>356950.6600000006</v>
      </c>
      <c r="G17" s="12">
        <f>'Ногинское ш. 22'!D22</f>
        <v>787692.1899999995</v>
      </c>
      <c r="H17" s="12">
        <f>'пр. Ленина 4'!D22</f>
        <v>273529.70999999985</v>
      </c>
      <c r="I17" s="12">
        <f>'пр. Ленина 4а'!D22</f>
        <v>83650</v>
      </c>
      <c r="J17" s="12">
        <f>'пр. Ленина 6'!D22</f>
        <v>906613.04</v>
      </c>
      <c r="K17" s="12">
        <f>'пр. Ленина 8'!D22</f>
        <v>641643.8200000001</v>
      </c>
      <c r="L17" s="12">
        <f>'ул. Пушкина 27'!D22</f>
        <v>248288.29000000015</v>
      </c>
      <c r="M17" s="12">
        <f>'ул. Пушкина 31а'!D22</f>
        <v>140525.9700000001</v>
      </c>
      <c r="N17" s="12">
        <f>'ул. Жулябина 27'!D22</f>
        <v>488207</v>
      </c>
      <c r="O17" s="12">
        <f t="shared" si="0"/>
        <v>4240376.5</v>
      </c>
    </row>
    <row r="18" spans="1:15" ht="15" customHeight="1">
      <c r="A18" s="6" t="s">
        <v>45</v>
      </c>
      <c r="B18" s="15" t="s">
        <v>46</v>
      </c>
      <c r="C18" s="8" t="s">
        <v>16</v>
      </c>
      <c r="D18" s="12">
        <f>'Ногинское ш. 10'!D23</f>
        <v>0</v>
      </c>
      <c r="E18" s="12">
        <f>'Ногинское ш. 12а'!D23</f>
        <v>0</v>
      </c>
      <c r="F18" s="12">
        <f>'Ногинское ш. 20'!D23</f>
        <v>0</v>
      </c>
      <c r="G18" s="12">
        <f>'Ногинское ш. 22'!D23</f>
        <v>0</v>
      </c>
      <c r="H18" s="12">
        <f>'пр. Ленина 4'!D23</f>
        <v>0</v>
      </c>
      <c r="I18" s="12">
        <f>'пр. Ленина 4а'!D23</f>
        <v>0</v>
      </c>
      <c r="J18" s="12">
        <f>'пр. Ленина 6'!D23</f>
        <v>0</v>
      </c>
      <c r="K18" s="12">
        <f>'пр. Ленина 8'!D23</f>
        <v>0</v>
      </c>
      <c r="L18" s="12">
        <f>'ул. Пушкина 27'!D23</f>
        <v>0</v>
      </c>
      <c r="M18" s="12">
        <f>'ул. Пушкина 31а'!D23</f>
        <v>0</v>
      </c>
      <c r="N18" s="12">
        <f>'ул. Жулябина 27'!D23</f>
        <v>0</v>
      </c>
      <c r="O18" s="12">
        <f t="shared" si="0"/>
        <v>0</v>
      </c>
    </row>
    <row r="19" spans="1:15" ht="15.75" customHeight="1">
      <c r="A19" s="6" t="s">
        <v>47</v>
      </c>
      <c r="B19" s="15" t="s">
        <v>48</v>
      </c>
      <c r="C19" s="8" t="s">
        <v>16</v>
      </c>
      <c r="D19" s="12">
        <f>'Ногинское ш. 10'!D24</f>
        <v>135961.21999999974</v>
      </c>
      <c r="E19" s="12">
        <f>'Ногинское ш. 12а'!D24</f>
        <v>177314.59999999998</v>
      </c>
      <c r="F19" s="12">
        <f>'Ногинское ш. 20'!D24</f>
        <v>356950.6600000006</v>
      </c>
      <c r="G19" s="12">
        <f>'Ногинское ш. 22'!D24</f>
        <v>787692.1899999995</v>
      </c>
      <c r="H19" s="12">
        <f>'пр. Ленина 4'!D24</f>
        <v>273529.71</v>
      </c>
      <c r="I19" s="12">
        <f>'пр. Ленина 4а'!D24</f>
        <v>83650</v>
      </c>
      <c r="J19" s="12">
        <f>'пр. Ленина 6'!D24</f>
        <v>906613.04</v>
      </c>
      <c r="K19" s="12">
        <f>'пр. Ленина 8'!D24</f>
        <v>641643.8200000001</v>
      </c>
      <c r="L19" s="12">
        <f>'ул. Пушкина 27'!D24</f>
        <v>248288.29000000015</v>
      </c>
      <c r="M19" s="12">
        <f>'ул. Пушкина 31а'!D24</f>
        <v>140525.9700000001</v>
      </c>
      <c r="N19" s="12">
        <f>'ул. Жулябина 27'!D24</f>
        <v>488207</v>
      </c>
      <c r="O19" s="12">
        <f t="shared" si="0"/>
        <v>4240376.5</v>
      </c>
    </row>
    <row r="20" spans="1:15" ht="25.5" customHeight="1">
      <c r="A20" s="78" t="s">
        <v>49</v>
      </c>
      <c r="B20" s="78"/>
      <c r="C20" s="78"/>
      <c r="D20" s="7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2">
        <f t="shared" si="0"/>
        <v>0</v>
      </c>
    </row>
    <row r="21" spans="1:15" ht="14.25" customHeight="1">
      <c r="A21" s="6"/>
      <c r="B21" s="7" t="s">
        <v>50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2">
        <f t="shared" si="0"/>
        <v>0</v>
      </c>
    </row>
    <row r="22" spans="1:15" ht="14.25" customHeight="1">
      <c r="A22" s="6" t="s">
        <v>51</v>
      </c>
      <c r="B22" s="16" t="s">
        <v>52</v>
      </c>
      <c r="C22" s="8" t="s">
        <v>7</v>
      </c>
      <c r="D22" s="8" t="s">
        <v>53</v>
      </c>
      <c r="E22" s="8" t="s">
        <v>53</v>
      </c>
      <c r="F22" s="8" t="s">
        <v>53</v>
      </c>
      <c r="G22" s="8" t="s">
        <v>53</v>
      </c>
      <c r="H22" s="8" t="s">
        <v>53</v>
      </c>
      <c r="I22" s="8" t="s">
        <v>53</v>
      </c>
      <c r="J22" s="8" t="s">
        <v>53</v>
      </c>
      <c r="K22" s="8" t="s">
        <v>53</v>
      </c>
      <c r="L22" s="8" t="s">
        <v>53</v>
      </c>
      <c r="M22" s="8" t="s">
        <v>53</v>
      </c>
      <c r="N22" s="8" t="s">
        <v>53</v>
      </c>
      <c r="O22" s="12">
        <f t="shared" si="0"/>
        <v>0</v>
      </c>
    </row>
    <row r="23" spans="1:15" ht="14.25" customHeight="1">
      <c r="A23" s="6" t="s">
        <v>54</v>
      </c>
      <c r="B23" s="16" t="s">
        <v>55</v>
      </c>
      <c r="C23" s="8" t="s">
        <v>7</v>
      </c>
      <c r="D23" s="8" t="s">
        <v>53</v>
      </c>
      <c r="E23" s="8" t="s">
        <v>53</v>
      </c>
      <c r="F23" s="8" t="s">
        <v>53</v>
      </c>
      <c r="G23" s="8" t="s">
        <v>53</v>
      </c>
      <c r="H23" s="8" t="s">
        <v>53</v>
      </c>
      <c r="I23" s="8" t="s">
        <v>53</v>
      </c>
      <c r="J23" s="8" t="s">
        <v>53</v>
      </c>
      <c r="K23" s="8" t="s">
        <v>53</v>
      </c>
      <c r="L23" s="8" t="s">
        <v>53</v>
      </c>
      <c r="M23" s="8" t="s">
        <v>53</v>
      </c>
      <c r="N23" s="8" t="s">
        <v>53</v>
      </c>
      <c r="O23" s="12">
        <f t="shared" si="0"/>
        <v>0</v>
      </c>
    </row>
    <row r="24" spans="1:15" ht="14.25" customHeight="1">
      <c r="A24" s="6" t="s">
        <v>56</v>
      </c>
      <c r="B24" s="16" t="s">
        <v>57</v>
      </c>
      <c r="C24" s="8" t="s">
        <v>7</v>
      </c>
      <c r="D24" s="8" t="s">
        <v>53</v>
      </c>
      <c r="E24" s="8" t="s">
        <v>53</v>
      </c>
      <c r="F24" s="8" t="s">
        <v>53</v>
      </c>
      <c r="G24" s="8" t="s">
        <v>53</v>
      </c>
      <c r="H24" s="8" t="s">
        <v>53</v>
      </c>
      <c r="I24" s="8" t="s">
        <v>53</v>
      </c>
      <c r="J24" s="8" t="s">
        <v>53</v>
      </c>
      <c r="K24" s="8" t="s">
        <v>53</v>
      </c>
      <c r="L24" s="8" t="s">
        <v>53</v>
      </c>
      <c r="M24" s="8" t="s">
        <v>53</v>
      </c>
      <c r="N24" s="8" t="s">
        <v>53</v>
      </c>
      <c r="O24" s="12">
        <f t="shared" si="0"/>
        <v>0</v>
      </c>
    </row>
    <row r="25" spans="1:15" ht="14.25" customHeight="1">
      <c r="A25" s="6"/>
      <c r="B25" s="7" t="s">
        <v>58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2">
        <f t="shared" si="0"/>
        <v>0</v>
      </c>
    </row>
    <row r="26" spans="1:15" ht="14.25" customHeight="1">
      <c r="A26" s="19" t="s">
        <v>59</v>
      </c>
      <c r="B26" s="16" t="s">
        <v>52</v>
      </c>
      <c r="C26" s="8" t="s">
        <v>7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2">
        <f t="shared" si="0"/>
        <v>0</v>
      </c>
    </row>
    <row r="27" spans="1:15" ht="14.25" customHeight="1">
      <c r="A27" s="19" t="s">
        <v>60</v>
      </c>
      <c r="B27" s="16" t="s">
        <v>55</v>
      </c>
      <c r="C27" s="8" t="s">
        <v>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2">
        <f t="shared" si="0"/>
        <v>0</v>
      </c>
    </row>
    <row r="28" spans="1:15" ht="14.25" customHeight="1">
      <c r="A28" s="19" t="s">
        <v>61</v>
      </c>
      <c r="B28" s="16" t="s">
        <v>57</v>
      </c>
      <c r="C28" s="8" t="s">
        <v>7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2">
        <f t="shared" si="0"/>
        <v>0</v>
      </c>
    </row>
    <row r="29" spans="1:15" ht="15" customHeight="1">
      <c r="A29" s="78" t="s">
        <v>62</v>
      </c>
      <c r="B29" s="78"/>
      <c r="C29" s="78"/>
      <c r="D29" s="7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2">
        <f t="shared" si="0"/>
        <v>0</v>
      </c>
    </row>
    <row r="30" spans="1:15" ht="15" customHeight="1">
      <c r="A30" s="6" t="s">
        <v>63</v>
      </c>
      <c r="B30" s="16" t="s">
        <v>64</v>
      </c>
      <c r="C30" s="8" t="s">
        <v>65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2">
        <f t="shared" si="0"/>
        <v>0</v>
      </c>
    </row>
    <row r="31" spans="1:15" ht="15" customHeight="1">
      <c r="A31" s="6" t="s">
        <v>66</v>
      </c>
      <c r="B31" s="16" t="s">
        <v>67</v>
      </c>
      <c r="C31" s="8" t="s">
        <v>65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2">
        <f t="shared" si="0"/>
        <v>0</v>
      </c>
    </row>
    <row r="32" spans="1:15" ht="15" customHeight="1">
      <c r="A32" s="6" t="s">
        <v>68</v>
      </c>
      <c r="B32" s="16" t="s">
        <v>69</v>
      </c>
      <c r="C32" s="8" t="s">
        <v>65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2">
        <f t="shared" si="0"/>
        <v>0</v>
      </c>
    </row>
    <row r="33" spans="1:15" ht="15" customHeight="1">
      <c r="A33" s="6" t="s">
        <v>70</v>
      </c>
      <c r="B33" s="16" t="s">
        <v>71</v>
      </c>
      <c r="C33" s="8" t="s">
        <v>16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2">
        <f t="shared" si="0"/>
        <v>0</v>
      </c>
    </row>
    <row r="34" spans="1:15" ht="15" customHeight="1">
      <c r="A34" s="78" t="s">
        <v>72</v>
      </c>
      <c r="B34" s="78"/>
      <c r="C34" s="78"/>
      <c r="D34" s="7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2">
        <f t="shared" si="0"/>
        <v>0</v>
      </c>
    </row>
    <row r="35" spans="1:15" ht="15" customHeight="1">
      <c r="A35" s="6" t="s">
        <v>73</v>
      </c>
      <c r="B35" s="16" t="s">
        <v>74</v>
      </c>
      <c r="C35" s="8" t="s">
        <v>16</v>
      </c>
      <c r="D35" s="8">
        <f>'Ногинское ш. 10'!D40</f>
        <v>0</v>
      </c>
      <c r="E35" s="8">
        <f>'Ногинское ш. 12а'!D40</f>
        <v>0</v>
      </c>
      <c r="F35" s="8">
        <f>'Ногинское ш. 20'!D40</f>
        <v>0</v>
      </c>
      <c r="G35" s="8">
        <f>'Ногинское ш. 22'!D40</f>
        <v>0</v>
      </c>
      <c r="H35" s="8">
        <f>'пр. Ленина 4'!D40</f>
        <v>0</v>
      </c>
      <c r="I35" s="8">
        <f>'пр. Ленина 4а'!D40</f>
        <v>0</v>
      </c>
      <c r="J35" s="8">
        <f>'пр. Ленина 6'!D40</f>
        <v>0</v>
      </c>
      <c r="K35" s="8">
        <f>'пр. Ленина 8'!D40</f>
        <v>159869.97</v>
      </c>
      <c r="L35" s="8">
        <f>'ул. Пушкина 27'!D40</f>
        <v>0</v>
      </c>
      <c r="M35" s="8">
        <f>'ул. Пушкина 31а'!D40</f>
        <v>359790.4</v>
      </c>
      <c r="N35" s="8">
        <f>'ул. Жулябина 27'!D40</f>
        <v>0</v>
      </c>
      <c r="O35" s="12">
        <f t="shared" si="0"/>
        <v>519660.37</v>
      </c>
    </row>
    <row r="36" spans="1:15" ht="15" customHeight="1">
      <c r="A36" s="6" t="s">
        <v>75</v>
      </c>
      <c r="B36" s="15" t="s">
        <v>18</v>
      </c>
      <c r="C36" s="8" t="s">
        <v>16</v>
      </c>
      <c r="D36" s="8">
        <f>'Ногинское ш. 10'!D41</f>
        <v>0</v>
      </c>
      <c r="E36" s="8">
        <f>'Ногинское ш. 12а'!D41</f>
        <v>0</v>
      </c>
      <c r="F36" s="8">
        <f>'Ногинское ш. 20'!D41</f>
        <v>0</v>
      </c>
      <c r="G36" s="8">
        <f>'Ногинское ш. 22'!D41</f>
        <v>0</v>
      </c>
      <c r="H36" s="8">
        <f>'пр. Ленина 4'!D41</f>
        <v>0</v>
      </c>
      <c r="I36" s="8">
        <f>'пр. Ленина 4а'!D41</f>
        <v>0</v>
      </c>
      <c r="J36" s="8">
        <f>'пр. Ленина 6'!D41</f>
        <v>0</v>
      </c>
      <c r="K36" s="8">
        <f>'пр. Ленина 8'!D41</f>
        <v>0</v>
      </c>
      <c r="L36" s="8">
        <f>'ул. Пушкина 27'!D41</f>
        <v>0</v>
      </c>
      <c r="M36" s="8">
        <f>'ул. Пушкина 31а'!D41</f>
        <v>0</v>
      </c>
      <c r="N36" s="8">
        <f>'ул. Жулябина 27'!D41</f>
        <v>0</v>
      </c>
      <c r="O36" s="12">
        <f t="shared" si="0"/>
        <v>0</v>
      </c>
    </row>
    <row r="37" spans="1:15" ht="15" customHeight="1">
      <c r="A37" s="6" t="s">
        <v>76</v>
      </c>
      <c r="B37" s="15" t="s">
        <v>20</v>
      </c>
      <c r="C37" s="8" t="s">
        <v>16</v>
      </c>
      <c r="D37" s="8">
        <f>'Ногинское ш. 10'!D42</f>
        <v>0</v>
      </c>
      <c r="E37" s="8">
        <f>'Ногинское ш. 12а'!D42</f>
        <v>0</v>
      </c>
      <c r="F37" s="8">
        <f>'Ногинское ш. 20'!D42</f>
        <v>0</v>
      </c>
      <c r="G37" s="8">
        <f>'Ногинское ш. 22'!D42</f>
        <v>0</v>
      </c>
      <c r="H37" s="8">
        <f>'пр. Ленина 4'!D42</f>
        <v>0</v>
      </c>
      <c r="I37" s="8">
        <f>'пр. Ленина 4а'!D42</f>
        <v>0</v>
      </c>
      <c r="J37" s="8">
        <f>'пр. Ленина 6'!D42</f>
        <v>0</v>
      </c>
      <c r="K37" s="8">
        <f>'пр. Ленина 8'!D42</f>
        <v>159869.97</v>
      </c>
      <c r="L37" s="8">
        <f>'ул. Пушкина 27'!D42</f>
        <v>0</v>
      </c>
      <c r="M37" s="8">
        <f>'ул. Пушкина 31а'!D42</f>
        <v>359790.4</v>
      </c>
      <c r="N37" s="8">
        <f>'ул. Жулябина 27'!D42</f>
        <v>0</v>
      </c>
      <c r="O37" s="12">
        <f t="shared" si="0"/>
        <v>519660.37</v>
      </c>
    </row>
    <row r="38" spans="1:15" ht="15" customHeight="1">
      <c r="A38" s="6" t="s">
        <v>77</v>
      </c>
      <c r="B38" s="16" t="s">
        <v>78</v>
      </c>
      <c r="C38" s="8" t="s">
        <v>16</v>
      </c>
      <c r="D38" s="8">
        <f>'Ногинское ш. 10'!D43</f>
        <v>-342727.97</v>
      </c>
      <c r="E38" s="8">
        <f>'Ногинское ш. 12а'!D43</f>
        <v>-157129.07999999996</v>
      </c>
      <c r="F38" s="8">
        <f>'Ногинское ш. 20'!D43</f>
        <v>235206.99</v>
      </c>
      <c r="G38" s="8">
        <f>'Ногинское ш. 22'!D43</f>
        <v>247314.02</v>
      </c>
      <c r="H38" s="8">
        <f>'пр. Ленина 4'!D43</f>
        <v>103194.7</v>
      </c>
      <c r="I38" s="8">
        <f>'пр. Ленина 4а'!D43</f>
        <v>52646.05</v>
      </c>
      <c r="J38" s="8">
        <f>'пр. Ленина 6'!D43</f>
        <v>208637.28</v>
      </c>
      <c r="K38" s="8">
        <f>'пр. Ленина 8'!D43</f>
        <v>214087.13</v>
      </c>
      <c r="L38" s="8">
        <f>'ул. Пушкина 27'!D43</f>
        <v>-35847.93</v>
      </c>
      <c r="M38" s="8">
        <f>'ул. Пушкина 31а'!D43</f>
        <v>232347.37</v>
      </c>
      <c r="N38" s="8">
        <f>'ул. Жулябина 27'!D43</f>
        <v>-802056.9</v>
      </c>
      <c r="O38" s="12">
        <f t="shared" si="0"/>
        <v>-44328.33999999997</v>
      </c>
    </row>
    <row r="39" spans="1:15" ht="15" customHeight="1">
      <c r="A39" s="6" t="s">
        <v>79</v>
      </c>
      <c r="B39" s="15" t="s">
        <v>18</v>
      </c>
      <c r="C39" s="8" t="s">
        <v>16</v>
      </c>
      <c r="D39" s="8">
        <f>'Ногинское ш. 10'!D44</f>
        <v>342727.97</v>
      </c>
      <c r="E39" s="8">
        <f>'Ногинское ш. 12а'!D44</f>
        <v>157129.09</v>
      </c>
      <c r="F39" s="8">
        <f>'Ногинское ш. 20'!D44</f>
        <v>0</v>
      </c>
      <c r="G39" s="8">
        <f>'Ногинское ш. 22'!D44</f>
        <v>0</v>
      </c>
      <c r="H39" s="8">
        <f>'пр. Ленина 4'!D44</f>
        <v>0</v>
      </c>
      <c r="I39" s="8">
        <f>'пр. Ленина 4а'!D44</f>
        <v>0</v>
      </c>
      <c r="J39" s="8">
        <f>'пр. Ленина 6'!D44</f>
        <v>0</v>
      </c>
      <c r="K39" s="8">
        <f>'пр. Ленина 8'!D44</f>
        <v>0</v>
      </c>
      <c r="L39" s="8">
        <f>'ул. Пушкина 27'!D44</f>
        <v>35847.93</v>
      </c>
      <c r="M39" s="8">
        <f>'ул. Пушкина 31а'!D44</f>
        <v>0</v>
      </c>
      <c r="N39" s="8">
        <f>'ул. Жулябина 27'!D44</f>
        <v>802056.9</v>
      </c>
      <c r="O39" s="12">
        <f t="shared" si="0"/>
        <v>1337761.8900000001</v>
      </c>
    </row>
    <row r="40" spans="1:15" ht="15" customHeight="1">
      <c r="A40" s="6" t="s">
        <v>80</v>
      </c>
      <c r="B40" s="15" t="s">
        <v>20</v>
      </c>
      <c r="C40" s="8" t="s">
        <v>16</v>
      </c>
      <c r="D40" s="8">
        <f>'Ногинское ш. 10'!D45</f>
        <v>0</v>
      </c>
      <c r="E40" s="8">
        <f>'Ногинское ш. 12а'!D45</f>
        <v>0</v>
      </c>
      <c r="F40" s="8">
        <f>'Ногинское ш. 20'!D45</f>
        <v>235206.99</v>
      </c>
      <c r="G40" s="8">
        <f>'Ногинское ш. 22'!D45</f>
        <v>247314.0199999999</v>
      </c>
      <c r="H40" s="8">
        <f>'пр. Ленина 4'!D45</f>
        <v>103194.7</v>
      </c>
      <c r="I40" s="8">
        <f>'пр. Ленина 4а'!D45</f>
        <v>52646.04699999998</v>
      </c>
      <c r="J40" s="8">
        <f>'пр. Ленина 6'!D45</f>
        <v>208637.2800000001</v>
      </c>
      <c r="K40" s="8">
        <f>'пр. Ленина 8'!D45</f>
        <v>214087.13</v>
      </c>
      <c r="L40" s="8">
        <f>'ул. Пушкина 27'!D45</f>
        <v>0</v>
      </c>
      <c r="M40" s="8">
        <f>'ул. Пушкина 31а'!D45</f>
        <v>232347.37</v>
      </c>
      <c r="N40" s="8">
        <f>'ул. Жулябина 27'!D45</f>
        <v>0</v>
      </c>
      <c r="O40" s="12">
        <f t="shared" si="0"/>
        <v>1293433.537</v>
      </c>
    </row>
    <row r="41" spans="1:15" ht="15" customHeight="1">
      <c r="A41" s="78" t="s">
        <v>81</v>
      </c>
      <c r="B41" s="78"/>
      <c r="C41" s="78"/>
      <c r="D41" s="7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2">
        <f t="shared" si="0"/>
        <v>0</v>
      </c>
    </row>
    <row r="42" spans="1:15" ht="28.5" customHeight="1">
      <c r="A42" s="6" t="s">
        <v>82</v>
      </c>
      <c r="B42" s="16" t="s">
        <v>83</v>
      </c>
      <c r="C42" s="8" t="s">
        <v>7</v>
      </c>
      <c r="D42" s="22" t="s">
        <v>84</v>
      </c>
      <c r="E42" s="22" t="s">
        <v>84</v>
      </c>
      <c r="F42" s="22" t="s">
        <v>84</v>
      </c>
      <c r="G42" s="22" t="s">
        <v>84</v>
      </c>
      <c r="H42" s="22" t="s">
        <v>84</v>
      </c>
      <c r="I42" s="22" t="s">
        <v>84</v>
      </c>
      <c r="J42" s="22" t="s">
        <v>84</v>
      </c>
      <c r="K42" s="22" t="s">
        <v>84</v>
      </c>
      <c r="L42" s="22" t="s">
        <v>84</v>
      </c>
      <c r="M42" s="22" t="s">
        <v>84</v>
      </c>
      <c r="N42" s="22" t="s">
        <v>84</v>
      </c>
      <c r="O42" s="22" t="s">
        <v>84</v>
      </c>
    </row>
    <row r="43" spans="1:15" ht="15" customHeight="1">
      <c r="A43" s="6" t="s">
        <v>85</v>
      </c>
      <c r="B43" s="16" t="s">
        <v>86</v>
      </c>
      <c r="C43" s="8" t="s">
        <v>7</v>
      </c>
      <c r="D43" s="8" t="s">
        <v>87</v>
      </c>
      <c r="E43" s="8" t="s">
        <v>87</v>
      </c>
      <c r="F43" s="8" t="s">
        <v>87</v>
      </c>
      <c r="G43" s="8" t="s">
        <v>87</v>
      </c>
      <c r="H43" s="8" t="s">
        <v>87</v>
      </c>
      <c r="I43" s="8" t="s">
        <v>87</v>
      </c>
      <c r="J43" s="8" t="s">
        <v>87</v>
      </c>
      <c r="K43" s="8" t="s">
        <v>87</v>
      </c>
      <c r="L43" s="8" t="s">
        <v>87</v>
      </c>
      <c r="M43" s="8" t="s">
        <v>87</v>
      </c>
      <c r="N43" s="8" t="s">
        <v>87</v>
      </c>
      <c r="O43" s="12">
        <f t="shared" si="0"/>
        <v>0</v>
      </c>
    </row>
    <row r="44" spans="1:15" ht="15" customHeight="1">
      <c r="A44" s="6" t="s">
        <v>88</v>
      </c>
      <c r="B44" s="16" t="s">
        <v>89</v>
      </c>
      <c r="C44" s="8" t="s">
        <v>90</v>
      </c>
      <c r="D44" s="17">
        <f>'Ногинское ш. 10'!D49</f>
        <v>5090.224082650517</v>
      </c>
      <c r="E44" s="17">
        <f>'Ногинское ш. 12а'!D49</f>
        <v>2420.7328108300676</v>
      </c>
      <c r="F44" s="17">
        <f>'Ногинское ш. 20'!D49</f>
        <v>4538.217313858211</v>
      </c>
      <c r="G44" s="17">
        <f>'Ногинское ш. 22'!D49</f>
        <v>5089.795154969718</v>
      </c>
      <c r="H44" s="17">
        <f>'пр. Ленина 4'!D49</f>
        <v>4993.360171001069</v>
      </c>
      <c r="I44" s="17">
        <f>'пр. Ленина 4а'!D49</f>
        <v>4163.269326683292</v>
      </c>
      <c r="J44" s="17">
        <f>'пр. Ленина 6'!D49</f>
        <v>3469.4898468115425</v>
      </c>
      <c r="K44" s="17">
        <f>'пр. Ленина 8'!D49</f>
        <v>8136.093617021277</v>
      </c>
      <c r="L44" s="17">
        <f>'ул. Пушкина 27'!D49</f>
        <v>5424.471321695761</v>
      </c>
      <c r="M44" s="17">
        <f>'ул. Пушкина 31а'!D49</f>
        <v>6988.3615171137835</v>
      </c>
      <c r="N44" s="17">
        <f>'ул. Жулябина 27'!D49</f>
        <v>5228.421802636266</v>
      </c>
      <c r="O44" s="12">
        <f t="shared" si="0"/>
        <v>55542.4369652715</v>
      </c>
    </row>
    <row r="45" spans="1:15" ht="15" customHeight="1">
      <c r="A45" s="6" t="s">
        <v>91</v>
      </c>
      <c r="B45" s="16" t="s">
        <v>92</v>
      </c>
      <c r="C45" s="8" t="s">
        <v>16</v>
      </c>
      <c r="D45" s="17">
        <f>'Ногинское ш. 10'!D50</f>
        <v>142882.59</v>
      </c>
      <c r="E45" s="17">
        <f>'Ногинское ш. 12а'!D50</f>
        <v>67949.97</v>
      </c>
      <c r="F45" s="17">
        <f>'Ногинское ш. 20'!D50</f>
        <v>127387.76</v>
      </c>
      <c r="G45" s="17">
        <f>'Ногинское ш. 22'!D50</f>
        <v>142870.55</v>
      </c>
      <c r="H45" s="17">
        <f>'пр. Ленина 4'!D50</f>
        <v>140163.62</v>
      </c>
      <c r="I45" s="17">
        <f>'пр. Ленина 4а'!D50</f>
        <v>116862.97</v>
      </c>
      <c r="J45" s="17">
        <f>'пр. Ленина 6'!D50</f>
        <v>97388.58</v>
      </c>
      <c r="K45" s="17">
        <f>'пр. Ленина 8'!D50</f>
        <v>219877.93</v>
      </c>
      <c r="L45" s="17">
        <f>'ул. Пушкина 27'!D50</f>
        <v>152264.91</v>
      </c>
      <c r="M45" s="17">
        <f>'ул. Пушкина 31а'!D50</f>
        <v>188860.47</v>
      </c>
      <c r="N45" s="17">
        <f>'ул. Жулябина 27'!D50</f>
        <v>146761.8</v>
      </c>
      <c r="O45" s="12">
        <f t="shared" si="0"/>
        <v>1543271.15</v>
      </c>
    </row>
    <row r="46" spans="1:15" ht="15" customHeight="1">
      <c r="A46" s="6" t="s">
        <v>93</v>
      </c>
      <c r="B46" s="15" t="s">
        <v>94</v>
      </c>
      <c r="C46" s="8" t="s">
        <v>16</v>
      </c>
      <c r="D46" s="17">
        <f>'Ногинское ш. 10'!D51</f>
        <v>182355.18</v>
      </c>
      <c r="E46" s="17">
        <f>'Ногинское ш. 12а'!D51</f>
        <v>84834.9</v>
      </c>
      <c r="F46" s="17">
        <f>'Ногинское ш. 20'!D51</f>
        <v>112225.76</v>
      </c>
      <c r="G46" s="17">
        <f>'Ногинское ш. 22'!D51</f>
        <v>125371.14</v>
      </c>
      <c r="H46" s="17">
        <f>'пр. Ленина 4'!D51</f>
        <v>119924.66</v>
      </c>
      <c r="I46" s="17">
        <f>'пр. Ленина 4а'!D51</f>
        <v>106641.88</v>
      </c>
      <c r="J46" s="17">
        <f>'пр. Ленина 6'!D51</f>
        <v>85756.52</v>
      </c>
      <c r="K46" s="17">
        <f>'пр. Ленина 8'!D51</f>
        <v>214017.87</v>
      </c>
      <c r="L46" s="17">
        <f>'ул. Пушкина 27'!D51</f>
        <v>160731.88</v>
      </c>
      <c r="M46" s="17">
        <f>'ул. Пушкина 31а'!D51</f>
        <v>203498.89</v>
      </c>
      <c r="N46" s="17">
        <f>'ул. Жулябина 27'!D51</f>
        <v>255351.94</v>
      </c>
      <c r="O46" s="12">
        <f t="shared" si="0"/>
        <v>1650710.62</v>
      </c>
    </row>
    <row r="47" spans="1:15" ht="15" customHeight="1">
      <c r="A47" s="6" t="s">
        <v>95</v>
      </c>
      <c r="B47" s="15" t="s">
        <v>96</v>
      </c>
      <c r="C47" s="8" t="s">
        <v>16</v>
      </c>
      <c r="D47" s="17">
        <f>'Ногинское ш. 10'!D52</f>
        <v>-39472.59</v>
      </c>
      <c r="E47" s="17">
        <f>'Ногинское ш. 12а'!D52</f>
        <v>-16884.929999999993</v>
      </c>
      <c r="F47" s="17">
        <f>'Ногинское ш. 20'!D52</f>
        <v>15162</v>
      </c>
      <c r="G47" s="17">
        <f>'Ногинское ш. 22'!D52</f>
        <v>17499.41</v>
      </c>
      <c r="H47" s="17">
        <f>'пр. Ленина 4'!D52</f>
        <v>20238.959999999992</v>
      </c>
      <c r="I47" s="17">
        <f>'пр. Ленина 4а'!D52</f>
        <v>10221.089999999997</v>
      </c>
      <c r="J47" s="17">
        <f>'пр. Ленина 6'!D52</f>
        <v>11632.059999999998</v>
      </c>
      <c r="K47" s="17">
        <f>'пр. Ленина 8'!D52</f>
        <v>38103.73</v>
      </c>
      <c r="L47" s="17">
        <f>'ул. Пушкина 27'!D52</f>
        <v>-8466.960000000001</v>
      </c>
      <c r="M47" s="17">
        <f>'ул. Пушкина 31а'!D52</f>
        <v>26688</v>
      </c>
      <c r="N47" s="17">
        <f>'ул. Жулябина 27'!D52</f>
        <v>-108590.14000000001</v>
      </c>
      <c r="O47" s="12">
        <f t="shared" si="0"/>
        <v>-33869.370000000024</v>
      </c>
    </row>
    <row r="48" spans="1:15" ht="15" customHeight="1">
      <c r="A48" s="6" t="s">
        <v>97</v>
      </c>
      <c r="B48" s="15" t="s">
        <v>98</v>
      </c>
      <c r="C48" s="8" t="s">
        <v>16</v>
      </c>
      <c r="D48" s="17">
        <f>'Ногинское ш. 10'!D53</f>
        <v>142882.59</v>
      </c>
      <c r="E48" s="17">
        <f>'Ногинское ш. 12а'!D53</f>
        <v>67949.97</v>
      </c>
      <c r="F48" s="17">
        <f>'Ногинское ш. 20'!D53</f>
        <v>127387.76</v>
      </c>
      <c r="G48" s="17">
        <f>'Ногинское ш. 22'!D53</f>
        <v>142870.55</v>
      </c>
      <c r="H48" s="17">
        <f>'пр. Ленина 4'!D53</f>
        <v>140163.62</v>
      </c>
      <c r="I48" s="17">
        <f>'пр. Ленина 4а'!D53</f>
        <v>116862.97</v>
      </c>
      <c r="J48" s="17">
        <f>'пр. Ленина 6'!D53</f>
        <v>0</v>
      </c>
      <c r="K48" s="17">
        <f>'пр. Ленина 8'!D53</f>
        <v>218378.02</v>
      </c>
      <c r="L48" s="17">
        <f>'ул. Пушкина 27'!D53</f>
        <v>164050.3</v>
      </c>
      <c r="M48" s="17">
        <f>'ул. Пушкина 31а'!D53</f>
        <v>188860.47</v>
      </c>
      <c r="N48" s="17">
        <f>'ул. Жулябина 27'!D53</f>
        <v>146761.8</v>
      </c>
      <c r="O48" s="12">
        <f t="shared" si="0"/>
        <v>1456168.05</v>
      </c>
    </row>
    <row r="49" spans="1:15" ht="15" customHeight="1">
      <c r="A49" s="6" t="s">
        <v>99</v>
      </c>
      <c r="B49" s="15" t="s">
        <v>100</v>
      </c>
      <c r="C49" s="8" t="s">
        <v>16</v>
      </c>
      <c r="D49" s="17">
        <f>'Ногинское ш. 10'!D54</f>
        <v>173595.86</v>
      </c>
      <c r="E49" s="17">
        <f>'Ногинское ш. 12а'!D54</f>
        <v>82556.13</v>
      </c>
      <c r="F49" s="17">
        <f>'Ногинское ш. 20'!D54</f>
        <v>154770.34</v>
      </c>
      <c r="G49" s="17">
        <f>'Ногинское ш. 22'!D54</f>
        <v>173581.23</v>
      </c>
      <c r="H49" s="17">
        <f>'пр. Ленина 4'!D54</f>
        <v>170292.43</v>
      </c>
      <c r="I49" s="17">
        <f>'пр. Ленина 4а'!D54</f>
        <v>141983.2</v>
      </c>
      <c r="J49" s="17">
        <f>'пр. Ленина 6'!D54</f>
        <v>0</v>
      </c>
      <c r="K49" s="17">
        <f>'пр. Ленина 8'!D54</f>
        <v>265319.38</v>
      </c>
      <c r="L49" s="17">
        <f>'ул. Пушкина 27'!D54</f>
        <v>112067.54</v>
      </c>
      <c r="M49" s="17">
        <f>'ул. Пушкина 31а'!D54</f>
        <v>229456.89</v>
      </c>
      <c r="N49" s="17">
        <f>'ул. Жулябина 27'!D54</f>
        <v>178308.92</v>
      </c>
      <c r="O49" s="12">
        <f t="shared" si="0"/>
        <v>1681931.92</v>
      </c>
    </row>
    <row r="50" spans="1:15" ht="15" customHeight="1">
      <c r="A50" s="6" t="s">
        <v>101</v>
      </c>
      <c r="B50" s="15" t="s">
        <v>102</v>
      </c>
      <c r="C50" s="8" t="s">
        <v>16</v>
      </c>
      <c r="D50" s="17">
        <f>'Ногинское ш. 10'!D55</f>
        <v>-7707.51</v>
      </c>
      <c r="E50" s="17">
        <f>'Ногинское ш. 12а'!D55</f>
        <v>-3665.42</v>
      </c>
      <c r="F50" s="17">
        <f>'Ногинское ш. 20'!D55</f>
        <v>-6871.67</v>
      </c>
      <c r="G50" s="17">
        <f>'Ногинское ш. 22'!D55</f>
        <v>-7706.86</v>
      </c>
      <c r="H50" s="17">
        <f>'пр. Ленина 4'!D55</f>
        <v>-7560.84</v>
      </c>
      <c r="I50" s="17">
        <f>'пр. Ленина 4а'!D55</f>
        <v>-6303.94</v>
      </c>
      <c r="J50" s="17">
        <f>'пр. Ленина 6'!D55</f>
        <v>0</v>
      </c>
      <c r="K50" s="17">
        <f>'пр. Ленина 8'!D55</f>
        <v>-11779.96</v>
      </c>
      <c r="L50" s="17">
        <f>'ул. Пушкина 27'!D55</f>
        <v>80241.34</v>
      </c>
      <c r="M50" s="17">
        <f>'ул. Пушкина 31а'!D55</f>
        <v>-10187.7</v>
      </c>
      <c r="N50" s="17">
        <f>'ул. Жулябина 27'!D55</f>
        <v>-7916.77</v>
      </c>
      <c r="O50" s="12">
        <f t="shared" si="0"/>
        <v>10540.669999999991</v>
      </c>
    </row>
    <row r="51" spans="1:15" ht="29.25" customHeight="1">
      <c r="A51" s="6" t="s">
        <v>103</v>
      </c>
      <c r="B51" s="16" t="s">
        <v>104</v>
      </c>
      <c r="C51" s="8" t="s">
        <v>16</v>
      </c>
      <c r="D51" s="17">
        <f>'Ногинское ш. 10'!D56</f>
        <v>0</v>
      </c>
      <c r="E51" s="17">
        <f>'Ногинское ш. 12а'!D56</f>
        <v>0</v>
      </c>
      <c r="F51" s="17">
        <f>'Ногинское ш. 20'!D56</f>
        <v>0</v>
      </c>
      <c r="G51" s="17">
        <f>'Ногинское ш. 22'!D56</f>
        <v>0</v>
      </c>
      <c r="H51" s="17">
        <f>'пр. Ленина 4'!D56</f>
        <v>0</v>
      </c>
      <c r="I51" s="17">
        <f>'пр. Ленина 4а'!D56</f>
        <v>0</v>
      </c>
      <c r="J51" s="17">
        <f>'пр. Ленина 6'!D56</f>
        <v>0</v>
      </c>
      <c r="K51" s="17">
        <f>'пр. Ленина 8'!D56</f>
        <v>0</v>
      </c>
      <c r="L51" s="17">
        <f>'ул. Пушкина 27'!D56</f>
        <v>0</v>
      </c>
      <c r="M51" s="17">
        <f>'ул. Пушкина 31а'!D56</f>
        <v>0</v>
      </c>
      <c r="N51" s="17">
        <f>'ул. Жулябина 27'!D56</f>
        <v>0</v>
      </c>
      <c r="O51" s="12">
        <f t="shared" si="0"/>
        <v>0</v>
      </c>
    </row>
    <row r="52" spans="1:15" ht="26.25" customHeight="1">
      <c r="A52" s="6" t="s">
        <v>82</v>
      </c>
      <c r="B52" s="16" t="s">
        <v>83</v>
      </c>
      <c r="C52" s="8" t="s">
        <v>7</v>
      </c>
      <c r="D52" s="4" t="s">
        <v>105</v>
      </c>
      <c r="E52" s="4" t="s">
        <v>105</v>
      </c>
      <c r="F52" s="4" t="s">
        <v>105</v>
      </c>
      <c r="G52" s="4" t="s">
        <v>105</v>
      </c>
      <c r="H52" s="4" t="s">
        <v>105</v>
      </c>
      <c r="I52" s="4" t="s">
        <v>105</v>
      </c>
      <c r="J52" s="4" t="s">
        <v>105</v>
      </c>
      <c r="K52" s="4" t="s">
        <v>105</v>
      </c>
      <c r="L52" s="4" t="s">
        <v>105</v>
      </c>
      <c r="M52" s="4" t="s">
        <v>105</v>
      </c>
      <c r="N52" s="4" t="s">
        <v>105</v>
      </c>
      <c r="O52" s="22" t="s">
        <v>105</v>
      </c>
    </row>
    <row r="53" spans="1:15" ht="15" customHeight="1">
      <c r="A53" s="6" t="s">
        <v>106</v>
      </c>
      <c r="B53" s="16" t="s">
        <v>86</v>
      </c>
      <c r="C53" s="8" t="s">
        <v>7</v>
      </c>
      <c r="D53" s="8" t="s">
        <v>87</v>
      </c>
      <c r="E53" s="8" t="s">
        <v>87</v>
      </c>
      <c r="F53" s="8" t="s">
        <v>87</v>
      </c>
      <c r="G53" s="8" t="s">
        <v>87</v>
      </c>
      <c r="H53" s="8" t="s">
        <v>87</v>
      </c>
      <c r="I53" s="8" t="s">
        <v>87</v>
      </c>
      <c r="J53" s="8" t="s">
        <v>87</v>
      </c>
      <c r="K53" s="8" t="s">
        <v>87</v>
      </c>
      <c r="L53" s="8" t="s">
        <v>87</v>
      </c>
      <c r="M53" s="8" t="s">
        <v>87</v>
      </c>
      <c r="N53" s="8" t="s">
        <v>87</v>
      </c>
      <c r="O53" s="12">
        <f t="shared" si="0"/>
        <v>0</v>
      </c>
    </row>
    <row r="54" spans="1:15" ht="15" customHeight="1">
      <c r="A54" s="6" t="s">
        <v>107</v>
      </c>
      <c r="B54" s="16" t="s">
        <v>89</v>
      </c>
      <c r="C54" s="8" t="s">
        <v>90</v>
      </c>
      <c r="D54" s="17">
        <f>'Ногинское ш. 10'!D59</f>
        <v>2997.0130918612263</v>
      </c>
      <c r="E54" s="17">
        <f>'Ногинское ш. 12а'!D59</f>
        <v>1544.8448614444685</v>
      </c>
      <c r="F54" s="17">
        <f>'Ногинское ш. 20'!D59</f>
        <v>2503.0450214561056</v>
      </c>
      <c r="G54" s="17">
        <f>'Ногинское ш. 22'!D59</f>
        <v>2777.036439013746</v>
      </c>
      <c r="H54" s="17">
        <f>'пр. Ленина 4'!D59</f>
        <v>0</v>
      </c>
      <c r="I54" s="17">
        <f>'пр. Ленина 4а'!D59</f>
        <v>0</v>
      </c>
      <c r="J54" s="17">
        <f>'пр. Ленина 6'!D59</f>
        <v>2412.630591315732</v>
      </c>
      <c r="K54" s="17">
        <f>'пр. Ленина 8'!D59</f>
        <v>0</v>
      </c>
      <c r="L54" s="17">
        <f>'ул. Пушкина 27'!D59</f>
        <v>0</v>
      </c>
      <c r="M54" s="17">
        <f>'ул. Пушкина 31а'!D59</f>
        <v>4581.819182627054</v>
      </c>
      <c r="N54" s="17">
        <f>'ул. Жулябина 27'!D59</f>
        <v>3108.552767473998</v>
      </c>
      <c r="O54" s="12">
        <f t="shared" si="0"/>
        <v>19924.94195519233</v>
      </c>
    </row>
    <row r="55" spans="1:15" ht="15" customHeight="1">
      <c r="A55" s="6" t="s">
        <v>108</v>
      </c>
      <c r="B55" s="16" t="s">
        <v>92</v>
      </c>
      <c r="C55" s="8" t="s">
        <v>16</v>
      </c>
      <c r="D55" s="17">
        <f>'Ногинское ш. 10'!D60</f>
        <v>412059.33</v>
      </c>
      <c r="E55" s="17">
        <f>'Ногинское ш. 12а'!D60</f>
        <v>212400.72</v>
      </c>
      <c r="F55" s="17">
        <f>'Ногинское ш. 20'!D60</f>
        <v>344143.66</v>
      </c>
      <c r="G55" s="17">
        <f>'Ногинское ш. 22'!D60</f>
        <v>381814.74</v>
      </c>
      <c r="H55" s="17">
        <f>'пр. Ленина 4'!D60</f>
        <v>0</v>
      </c>
      <c r="I55" s="17">
        <f>'пр. Ленина 4а'!D60</f>
        <v>0</v>
      </c>
      <c r="J55" s="17">
        <f>'пр. Ленина 6'!D60</f>
        <v>331712.58</v>
      </c>
      <c r="K55" s="17">
        <f>'пр. Ленина 8'!D60</f>
        <v>0</v>
      </c>
      <c r="L55" s="17">
        <f>'ул. Пушкина 27'!D60</f>
        <v>0</v>
      </c>
      <c r="M55" s="17">
        <f>'ул. Пушкина 31а'!D60</f>
        <v>607640.86</v>
      </c>
      <c r="N55" s="17">
        <f>'ул. Жулябина 27'!D60</f>
        <v>427394.92</v>
      </c>
      <c r="O55" s="12">
        <f t="shared" si="0"/>
        <v>2717166.81</v>
      </c>
    </row>
    <row r="56" spans="1:15" ht="15" customHeight="1">
      <c r="A56" s="6" t="s">
        <v>109</v>
      </c>
      <c r="B56" s="15" t="s">
        <v>94</v>
      </c>
      <c r="C56" s="8" t="s">
        <v>16</v>
      </c>
      <c r="D56" s="17">
        <f>'Ногинское ш. 10'!D61</f>
        <v>525894.41</v>
      </c>
      <c r="E56" s="17">
        <f>'Ногинское ш. 12а'!D61</f>
        <v>265180.32</v>
      </c>
      <c r="F56" s="17">
        <f>'Ногинское ш. 20'!D61</f>
        <v>303182.86</v>
      </c>
      <c r="G56" s="17">
        <f>'Ногинское ш. 22'!D61</f>
        <v>335048.39</v>
      </c>
      <c r="H56" s="17">
        <f>'пр. Ленина 4'!D61</f>
        <v>0</v>
      </c>
      <c r="I56" s="17">
        <f>'пр. Ленина 4а'!D61</f>
        <v>0</v>
      </c>
      <c r="J56" s="17">
        <f>'пр. Ленина 6'!D61</f>
        <v>292092.93</v>
      </c>
      <c r="K56" s="17">
        <f>'пр. Ленина 8'!D61</f>
        <v>0</v>
      </c>
      <c r="L56" s="17">
        <f>'ул. Пушкина 27'!D61</f>
        <v>0</v>
      </c>
      <c r="M56" s="17">
        <f>'ул. Пушкина 31а'!D61</f>
        <v>654738.32</v>
      </c>
      <c r="N56" s="17">
        <f>'ул. Жулябина 27'!D61</f>
        <v>743627.59</v>
      </c>
      <c r="O56" s="12">
        <f t="shared" si="0"/>
        <v>3119764.82</v>
      </c>
    </row>
    <row r="57" spans="1:15" ht="15" customHeight="1">
      <c r="A57" s="6" t="s">
        <v>110</v>
      </c>
      <c r="B57" s="15" t="s">
        <v>96</v>
      </c>
      <c r="C57" s="8" t="s">
        <v>16</v>
      </c>
      <c r="D57" s="17">
        <f>'Ногинское ш. 10'!D62</f>
        <v>-113835.08000000002</v>
      </c>
      <c r="E57" s="17">
        <f>'Ногинское ш. 12а'!D62</f>
        <v>-52779.600000000006</v>
      </c>
      <c r="F57" s="17">
        <f>'Ногинское ш. 20'!D62</f>
        <v>40960.8</v>
      </c>
      <c r="G57" s="17">
        <f>'Ногинское ш. 22'!D62</f>
        <v>46766.34999999998</v>
      </c>
      <c r="H57" s="17">
        <f>'пр. Ленина 4'!D62</f>
        <v>0</v>
      </c>
      <c r="I57" s="17">
        <f>'пр. Ленина 4а'!D62</f>
        <v>0</v>
      </c>
      <c r="J57" s="17">
        <f>'пр. Ленина 6'!D62</f>
        <v>39619.65000000002</v>
      </c>
      <c r="K57" s="17">
        <f>'пр. Ленина 8'!D62</f>
        <v>0</v>
      </c>
      <c r="L57" s="17">
        <f>'ул. Пушкина 27'!D62</f>
        <v>0</v>
      </c>
      <c r="M57" s="17">
        <f>'ул. Пушкина 31а'!D62</f>
        <v>85866.13</v>
      </c>
      <c r="N57" s="17">
        <f>'ул. Жулябина 27'!D62</f>
        <v>-316232.67</v>
      </c>
      <c r="O57" s="12">
        <f t="shared" si="0"/>
        <v>-269634.42</v>
      </c>
    </row>
    <row r="58" spans="1:15" ht="15" customHeight="1">
      <c r="A58" s="6" t="s">
        <v>111</v>
      </c>
      <c r="B58" s="15" t="s">
        <v>98</v>
      </c>
      <c r="C58" s="8" t="s">
        <v>16</v>
      </c>
      <c r="D58" s="17">
        <f>'Ногинское ш. 10'!D63</f>
        <v>412059.33</v>
      </c>
      <c r="E58" s="17">
        <f>'Ногинское ш. 12а'!D63</f>
        <v>212400.72</v>
      </c>
      <c r="F58" s="17">
        <f>'Ногинское ш. 20'!D63</f>
        <v>344143.66</v>
      </c>
      <c r="G58" s="17">
        <f>'Ногинское ш. 22'!D63</f>
        <v>381814.74</v>
      </c>
      <c r="H58" s="17">
        <f>'пр. Ленина 4'!D63</f>
        <v>0</v>
      </c>
      <c r="I58" s="17">
        <f>'пр. Ленина 4а'!D63</f>
        <v>0</v>
      </c>
      <c r="J58" s="17">
        <f>'пр. Ленина 6'!D63</f>
        <v>331712.58</v>
      </c>
      <c r="K58" s="17">
        <f>'пр. Ленина 8'!D63</f>
        <v>0</v>
      </c>
      <c r="L58" s="17">
        <f>'ул. Пушкина 27'!D63</f>
        <v>0</v>
      </c>
      <c r="M58" s="17">
        <f>'ул. Пушкина 31а'!D63</f>
        <v>607640.86</v>
      </c>
      <c r="N58" s="17">
        <f>'ул. Жулябина 27'!D63</f>
        <v>427394.92</v>
      </c>
      <c r="O58" s="12">
        <f t="shared" si="0"/>
        <v>2717166.81</v>
      </c>
    </row>
    <row r="59" spans="1:15" ht="15" customHeight="1">
      <c r="A59" s="6" t="s">
        <v>112</v>
      </c>
      <c r="B59" s="15" t="s">
        <v>100</v>
      </c>
      <c r="C59" s="8" t="s">
        <v>16</v>
      </c>
      <c r="D59" s="17">
        <f>'Ногинское ш. 10'!D64</f>
        <v>778121.82</v>
      </c>
      <c r="E59" s="17">
        <f>'Ногинское ш. 12а'!D64</f>
        <v>401091.84</v>
      </c>
      <c r="F59" s="17">
        <f>'Ногинское ш. 20'!D64</f>
        <v>649871.69</v>
      </c>
      <c r="G59" s="17">
        <f>'Ногинское ш. 22'!D64</f>
        <v>721008.75</v>
      </c>
      <c r="H59" s="17">
        <f>'пр. Ленина 4'!D64</f>
        <v>0</v>
      </c>
      <c r="I59" s="17">
        <f>'пр. Ленина 4а'!D64</f>
        <v>0</v>
      </c>
      <c r="J59" s="17">
        <f>'пр. Ленина 6'!D64</f>
        <v>118322.7</v>
      </c>
      <c r="K59" s="17">
        <f>'пр. Ленина 8'!D64</f>
        <v>0</v>
      </c>
      <c r="L59" s="17">
        <f>'ул. Пушкина 27'!D64</f>
        <v>0</v>
      </c>
      <c r="M59" s="17">
        <f>'ул. Пушкина 31а'!D64</f>
        <v>1147452.75</v>
      </c>
      <c r="N59" s="17">
        <f>'ул. Жулябина 27'!D64</f>
        <v>807081.14</v>
      </c>
      <c r="O59" s="12">
        <f t="shared" si="0"/>
        <v>4622950.6899999995</v>
      </c>
    </row>
    <row r="60" spans="1:15" ht="15" customHeight="1">
      <c r="A60" s="6" t="s">
        <v>113</v>
      </c>
      <c r="B60" s="15" t="s">
        <v>102</v>
      </c>
      <c r="C60" s="8" t="s">
        <v>16</v>
      </c>
      <c r="D60" s="17">
        <f>'Ногинское ш. 10'!D65</f>
        <v>36264.67</v>
      </c>
      <c r="E60" s="17">
        <f>'Ногинское ш. 12а'!D65</f>
        <v>18693.04</v>
      </c>
      <c r="F60" s="17">
        <f>'Ногинское ш. 20'!D65</f>
        <v>30287.52</v>
      </c>
      <c r="G60" s="17">
        <f>'Ногинское ш. 22'!D65</f>
        <v>33602.89</v>
      </c>
      <c r="H60" s="17">
        <f>'пр. Ленина 4'!D65</f>
        <v>0</v>
      </c>
      <c r="I60" s="17">
        <f>'пр. Ленина 4а'!D65</f>
        <v>0</v>
      </c>
      <c r="J60" s="17">
        <f>'пр. Ленина 6'!D65</f>
        <v>-5253.43</v>
      </c>
      <c r="K60" s="17">
        <f>'пр. Ленина 8'!D65</f>
        <v>0</v>
      </c>
      <c r="L60" s="17">
        <f>'ул. Пушкина 27'!D65</f>
        <v>0</v>
      </c>
      <c r="M60" s="17">
        <f>'ул. Пушкина 31а'!D65</f>
        <v>53477.48</v>
      </c>
      <c r="N60" s="17">
        <f>'ул. Жулябина 27'!D65</f>
        <v>37614.33</v>
      </c>
      <c r="O60" s="12">
        <f t="shared" si="0"/>
        <v>204686.5</v>
      </c>
    </row>
    <row r="61" spans="1:15" ht="15" customHeight="1">
      <c r="A61" s="6" t="s">
        <v>114</v>
      </c>
      <c r="B61" s="16" t="s">
        <v>104</v>
      </c>
      <c r="C61" s="8" t="s">
        <v>16</v>
      </c>
      <c r="D61" s="17">
        <f>'Ногинское ш. 10'!D66</f>
        <v>0</v>
      </c>
      <c r="E61" s="17">
        <f>'Ногинское ш. 12а'!D66</f>
        <v>0</v>
      </c>
      <c r="F61" s="17">
        <f>'Ногинское ш. 20'!D66</f>
        <v>0</v>
      </c>
      <c r="G61" s="17">
        <f>'Ногинское ш. 22'!D66</f>
        <v>0</v>
      </c>
      <c r="H61" s="17">
        <f>'пр. Ленина 4'!D66</f>
        <v>0</v>
      </c>
      <c r="I61" s="17">
        <f>'пр. Ленина 4а'!D66</f>
        <v>0</v>
      </c>
      <c r="J61" s="17">
        <f>'пр. Ленина 6'!D66</f>
        <v>0</v>
      </c>
      <c r="K61" s="17">
        <f>'пр. Ленина 8'!D66</f>
        <v>0</v>
      </c>
      <c r="L61" s="17">
        <f>'ул. Пушкина 27'!D66</f>
        <v>0</v>
      </c>
      <c r="M61" s="17">
        <f>'ул. Пушкина 31а'!D66</f>
        <v>0</v>
      </c>
      <c r="N61" s="17">
        <f>'ул. Жулябина 27'!D66</f>
        <v>0</v>
      </c>
      <c r="O61" s="12">
        <f t="shared" si="0"/>
        <v>0</v>
      </c>
    </row>
    <row r="62" spans="1:15" ht="15" customHeight="1">
      <c r="A62" s="6" t="s">
        <v>115</v>
      </c>
      <c r="B62" s="16" t="s">
        <v>83</v>
      </c>
      <c r="C62" s="8" t="s">
        <v>7</v>
      </c>
      <c r="D62" s="22" t="s">
        <v>116</v>
      </c>
      <c r="E62" s="22" t="s">
        <v>116</v>
      </c>
      <c r="F62" s="22" t="s">
        <v>116</v>
      </c>
      <c r="G62" s="22" t="s">
        <v>116</v>
      </c>
      <c r="H62" s="22" t="s">
        <v>116</v>
      </c>
      <c r="I62" s="22" t="s">
        <v>116</v>
      </c>
      <c r="J62" s="22" t="s">
        <v>116</v>
      </c>
      <c r="K62" s="22" t="s">
        <v>116</v>
      </c>
      <c r="L62" s="22" t="s">
        <v>116</v>
      </c>
      <c r="M62" s="22" t="s">
        <v>116</v>
      </c>
      <c r="N62" s="22" t="s">
        <v>116</v>
      </c>
      <c r="O62" s="22" t="s">
        <v>116</v>
      </c>
    </row>
    <row r="63" spans="1:15" ht="15" customHeight="1">
      <c r="A63" s="6" t="s">
        <v>117</v>
      </c>
      <c r="B63" s="16" t="s">
        <v>86</v>
      </c>
      <c r="C63" s="8" t="s">
        <v>7</v>
      </c>
      <c r="D63" s="8" t="s">
        <v>87</v>
      </c>
      <c r="E63" s="8" t="s">
        <v>87</v>
      </c>
      <c r="F63" s="8" t="s">
        <v>87</v>
      </c>
      <c r="G63" s="8" t="s">
        <v>87</v>
      </c>
      <c r="H63" s="8" t="s">
        <v>87</v>
      </c>
      <c r="I63" s="8" t="s">
        <v>87</v>
      </c>
      <c r="J63" s="8" t="s">
        <v>87</v>
      </c>
      <c r="K63" s="8" t="s">
        <v>87</v>
      </c>
      <c r="L63" s="8" t="s">
        <v>87</v>
      </c>
      <c r="M63" s="8" t="s">
        <v>87</v>
      </c>
      <c r="N63" s="8" t="s">
        <v>87</v>
      </c>
      <c r="O63" s="12">
        <f t="shared" si="0"/>
        <v>0</v>
      </c>
    </row>
    <row r="64" spans="1:15" ht="15" customHeight="1">
      <c r="A64" s="6" t="s">
        <v>118</v>
      </c>
      <c r="B64" s="16" t="s">
        <v>89</v>
      </c>
      <c r="C64" s="8" t="s">
        <v>90</v>
      </c>
      <c r="D64" s="23">
        <f>'Ногинское ш. 10'!D69</f>
        <v>8087.237174511743</v>
      </c>
      <c r="E64" s="23">
        <f>'Ногинское ш. 12а'!D69</f>
        <v>3965.577672274536</v>
      </c>
      <c r="F64" s="23">
        <f>'Ногинское ш. 20'!D69</f>
        <v>7041.262335314317</v>
      </c>
      <c r="G64" s="23">
        <f>'Ногинское ш. 22'!D69</f>
        <v>7866.831593983465</v>
      </c>
      <c r="H64" s="23">
        <f>'пр. Ленина 4'!D69</f>
        <v>4993.360171001069</v>
      </c>
      <c r="I64" s="23">
        <f>'пр. Ленина 4а'!D69</f>
        <v>4163.269326683292</v>
      </c>
      <c r="J64" s="23">
        <f>'пр. Ленина 6'!D69</f>
        <v>5882.120438127275</v>
      </c>
      <c r="K64" s="23">
        <f>'пр. Ленина 8'!D69</f>
        <v>8136.093617021277</v>
      </c>
      <c r="L64" s="23">
        <f>'ул. Пушкина 27'!D69</f>
        <v>5424.471321695761</v>
      </c>
      <c r="M64" s="23">
        <f>'ул. Пушкина 31а'!D69</f>
        <v>11570.180699740838</v>
      </c>
      <c r="N64" s="23">
        <f>'ул. Жулябина 27'!D69</f>
        <v>8336.974570110264</v>
      </c>
      <c r="O64" s="12">
        <f t="shared" si="0"/>
        <v>75467.37892046385</v>
      </c>
    </row>
    <row r="65" spans="1:15" ht="15" customHeight="1">
      <c r="A65" s="6" t="s">
        <v>119</v>
      </c>
      <c r="B65" s="16" t="s">
        <v>92</v>
      </c>
      <c r="C65" s="8" t="s">
        <v>16</v>
      </c>
      <c r="D65" s="23">
        <f>'Ногинское ш. 10'!D70</f>
        <v>123669.91</v>
      </c>
      <c r="E65" s="23">
        <f>'Ногинское ш. 12а'!D70</f>
        <v>59720.61</v>
      </c>
      <c r="F65" s="23">
        <f>'Ногинское ш. 20'!D70</f>
        <v>108435.24</v>
      </c>
      <c r="G65" s="23">
        <f>'Ногинское ш. 22'!D70</f>
        <v>121149.01</v>
      </c>
      <c r="H65" s="23">
        <f>'пр. Ленина 4'!D70</f>
        <v>76898.74</v>
      </c>
      <c r="I65" s="23">
        <f>'пр. Ленина 4а'!D70</f>
        <v>64115.1</v>
      </c>
      <c r="J65" s="23">
        <f>'пр. Ленина 6'!D70</f>
        <v>90583.33</v>
      </c>
      <c r="K65" s="23">
        <f>'пр. Ленина 8'!D70</f>
        <v>118870.31999999999</v>
      </c>
      <c r="L65" s="23">
        <f>'ул. Пушкина 27'!D70</f>
        <v>82691.79</v>
      </c>
      <c r="M65" s="23">
        <f>'ул. Пушкина 31а'!D70</f>
        <v>169389.61</v>
      </c>
      <c r="N65" s="23">
        <f>'ул. Жулябина 27'!D70</f>
        <v>128388.41</v>
      </c>
      <c r="O65" s="12">
        <f t="shared" si="0"/>
        <v>1143912.0699999998</v>
      </c>
    </row>
    <row r="66" spans="1:15" ht="15" customHeight="1">
      <c r="A66" s="6" t="s">
        <v>120</v>
      </c>
      <c r="B66" s="15" t="s">
        <v>94</v>
      </c>
      <c r="C66" s="8" t="s">
        <v>16</v>
      </c>
      <c r="D66" s="23">
        <f>'Ногинское ш. 10'!D71</f>
        <v>157834.83</v>
      </c>
      <c r="E66" s="23">
        <f>'Ногинское ш. 12а'!D71</f>
        <v>74560.62</v>
      </c>
      <c r="F66" s="23">
        <f>'Ногинское ш. 20'!D71</f>
        <v>95529.02</v>
      </c>
      <c r="G66" s="23">
        <f>'Ногинское ш. 22'!D71</f>
        <v>106310.15</v>
      </c>
      <c r="H66" s="23">
        <f>'пр. Ленина 4'!D71</f>
        <v>65794.93</v>
      </c>
      <c r="I66" s="23">
        <f>'пр. Ленина 4а'!D71</f>
        <v>58507.46</v>
      </c>
      <c r="J66" s="23">
        <f>'пр. Ленина 6'!D71</f>
        <v>79764.08</v>
      </c>
      <c r="K66" s="23">
        <f>'пр. Ленина 8'!D71</f>
        <v>115690.37</v>
      </c>
      <c r="L66" s="23">
        <f>'ул. Пушкина 27'!D71</f>
        <v>87290.02</v>
      </c>
      <c r="M66" s="23">
        <f>'ул. Пушкина 31а'!D71</f>
        <v>182518.86</v>
      </c>
      <c r="N66" s="23">
        <f>'ул. Жулябина 27'!D71</f>
        <v>223383.95</v>
      </c>
      <c r="O66" s="12">
        <f t="shared" si="0"/>
        <v>1247184.29</v>
      </c>
    </row>
    <row r="67" spans="1:15" ht="15" customHeight="1">
      <c r="A67" s="6" t="s">
        <v>121</v>
      </c>
      <c r="B67" s="15" t="s">
        <v>96</v>
      </c>
      <c r="C67" s="8" t="s">
        <v>16</v>
      </c>
      <c r="D67" s="23">
        <f>'Ногинское ш. 10'!D72</f>
        <v>-34164.919999999984</v>
      </c>
      <c r="E67" s="23">
        <f>'Ногинское ш. 12а'!D72</f>
        <v>-14840.009999999995</v>
      </c>
      <c r="F67" s="23">
        <f>'Ногинское ш. 20'!D72</f>
        <v>12906.22</v>
      </c>
      <c r="G67" s="23">
        <f>'Ногинское ш. 22'!D72</f>
        <v>14838.86</v>
      </c>
      <c r="H67" s="23">
        <f>'пр. Ленина 4'!D72</f>
        <v>11103.810000000012</v>
      </c>
      <c r="I67" s="23">
        <f>'пр. Ленина 4а'!D72</f>
        <v>5607.639999999999</v>
      </c>
      <c r="J67" s="23">
        <f>'пр. Ленина 6'!D72</f>
        <v>10819.25</v>
      </c>
      <c r="K67" s="23">
        <f>'пр. Ленина 8'!D72</f>
        <v>20609.71</v>
      </c>
      <c r="L67" s="23">
        <f>'ул. Пушкина 27'!D72</f>
        <v>-4598.2300000000105</v>
      </c>
      <c r="M67" s="23">
        <f>'ул. Пушкина 31а'!D72</f>
        <v>23936.56</v>
      </c>
      <c r="N67" s="23">
        <f>'ул. Жулябина 27'!D72</f>
        <v>-94995.54000000001</v>
      </c>
      <c r="O67" s="12">
        <f t="shared" si="0"/>
        <v>-48776.64999999998</v>
      </c>
    </row>
    <row r="68" spans="1:15" ht="15" customHeight="1">
      <c r="A68" s="6" t="s">
        <v>122</v>
      </c>
      <c r="B68" s="15" t="s">
        <v>98</v>
      </c>
      <c r="C68" s="8" t="s">
        <v>16</v>
      </c>
      <c r="D68" s="23">
        <f>'Ногинское ш. 10'!D73</f>
        <v>123669.91</v>
      </c>
      <c r="E68" s="23">
        <f>'Ногинское ш. 12а'!D73</f>
        <v>59720.61</v>
      </c>
      <c r="F68" s="23">
        <f>'Ногинское ш. 20'!D73</f>
        <v>108435.24</v>
      </c>
      <c r="G68" s="23">
        <f>'Ногинское ш. 22'!D73</f>
        <v>121149.01</v>
      </c>
      <c r="H68" s="23">
        <f>'пр. Ленина 4'!D73</f>
        <v>76898.74</v>
      </c>
      <c r="I68" s="23">
        <f>'пр. Ленина 4а'!D73</f>
        <v>64115.1</v>
      </c>
      <c r="J68" s="23">
        <f>'пр. Ленина 6'!D73</f>
        <v>90583.33</v>
      </c>
      <c r="K68" s="23">
        <f>'пр. Ленина 8'!D73</f>
        <v>118047.31</v>
      </c>
      <c r="L68" s="23">
        <f>'ул. Пушкина 27'!D73</f>
        <v>82691.87</v>
      </c>
      <c r="M68" s="23">
        <f>'ул. Пушкина 31а'!D73</f>
        <v>169389.61</v>
      </c>
      <c r="N68" s="23">
        <f>'ул. Жулябина 27'!D73</f>
        <v>128388.41</v>
      </c>
      <c r="O68" s="12">
        <f aca="true" t="shared" si="1" ref="O68:O81">SUM(D68:N68)</f>
        <v>1143089.14</v>
      </c>
    </row>
    <row r="69" spans="1:15" ht="15" customHeight="1">
      <c r="A69" s="6" t="s">
        <v>123</v>
      </c>
      <c r="B69" s="15" t="s">
        <v>100</v>
      </c>
      <c r="C69" s="8" t="s">
        <v>16</v>
      </c>
      <c r="D69" s="23">
        <f>'Ногинское ш. 10'!D74</f>
        <v>164244.47</v>
      </c>
      <c r="E69" s="23">
        <f>'Ногинское ш. 12а'!D74</f>
        <v>79314.2</v>
      </c>
      <c r="F69" s="23">
        <f>'Ногинское ш. 20'!D74</f>
        <v>144011.49</v>
      </c>
      <c r="G69" s="23">
        <f>'Ногинское ш. 22'!D74</f>
        <v>160896.49</v>
      </c>
      <c r="H69" s="23">
        <f>'пр. Ленина 4'!D74</f>
        <v>102128.26</v>
      </c>
      <c r="I69" s="23">
        <f>'пр. Ленина 4а'!D74</f>
        <v>85150.47</v>
      </c>
      <c r="J69" s="23">
        <f>'пр. Ленина 6'!D74</f>
        <v>120302.59</v>
      </c>
      <c r="K69" s="23">
        <f>'пр. Ленина 8'!D74</f>
        <v>156777.16</v>
      </c>
      <c r="L69" s="23">
        <f>'ул. Пушкина 27'!D74</f>
        <v>54869.59</v>
      </c>
      <c r="M69" s="23">
        <f>'ул. Пушкина 31а'!D74</f>
        <v>224964.23</v>
      </c>
      <c r="N69" s="23">
        <f>'ул. Жулябина 27'!D74</f>
        <v>170511.05</v>
      </c>
      <c r="O69" s="12">
        <f t="shared" si="1"/>
        <v>1463170</v>
      </c>
    </row>
    <row r="70" spans="1:15" ht="15" customHeight="1">
      <c r="A70" s="6" t="s">
        <v>124</v>
      </c>
      <c r="B70" s="15" t="s">
        <v>102</v>
      </c>
      <c r="C70" s="8" t="s">
        <v>16</v>
      </c>
      <c r="D70" s="23">
        <f>'Ногинское ш. 10'!D75</f>
        <v>-7292.32</v>
      </c>
      <c r="E70" s="23">
        <f>'Ногинское ш. 12а'!D75</f>
        <v>-3521.48</v>
      </c>
      <c r="F70" s="23">
        <f>'Ногинское ш. 20'!D75</f>
        <v>-6393.99</v>
      </c>
      <c r="G70" s="23">
        <f>'Ногинское ш. 22'!D75</f>
        <v>-7143.67</v>
      </c>
      <c r="H70" s="23">
        <f>'пр. Ленина 4'!D75</f>
        <v>-4534.41</v>
      </c>
      <c r="I70" s="23">
        <f>'пр. Ленина 4а'!D75</f>
        <v>-3780.61</v>
      </c>
      <c r="J70" s="23">
        <f>'пр. Ленина 6'!D75</f>
        <v>-5341.34</v>
      </c>
      <c r="K70" s="23">
        <f>'пр. Ленина 8'!D75</f>
        <v>-6960.78</v>
      </c>
      <c r="L70" s="23">
        <f>'ул. Пушкина 27'!D75</f>
        <v>39287.11</v>
      </c>
      <c r="M70" s="23">
        <f>'ул. Пушкина 31а'!D75</f>
        <v>-9988.23</v>
      </c>
      <c r="N70" s="23">
        <f>'ул. Жулябина 27'!D75</f>
        <v>-7570.55</v>
      </c>
      <c r="O70" s="12">
        <f t="shared" si="1"/>
        <v>-23240.269999999997</v>
      </c>
    </row>
    <row r="71" spans="1:15" ht="15" customHeight="1">
      <c r="A71" s="6" t="s">
        <v>125</v>
      </c>
      <c r="B71" s="16" t="s">
        <v>104</v>
      </c>
      <c r="C71" s="8" t="s">
        <v>16</v>
      </c>
      <c r="D71" s="23">
        <f>'Ногинское ш. 10'!D76</f>
        <v>0</v>
      </c>
      <c r="E71" s="23">
        <f>'Ногинское ш. 12а'!D76</f>
        <v>0</v>
      </c>
      <c r="F71" s="23">
        <f>'Ногинское ш. 20'!D76</f>
        <v>0</v>
      </c>
      <c r="G71" s="23">
        <f>'Ногинское ш. 22'!D76</f>
        <v>0</v>
      </c>
      <c r="H71" s="23">
        <f>'пр. Ленина 4'!D76</f>
        <v>0</v>
      </c>
      <c r="I71" s="23">
        <f>'пр. Ленина 4а'!D76</f>
        <v>0</v>
      </c>
      <c r="J71" s="23">
        <f>'пр. Ленина 6'!D76</f>
        <v>0</v>
      </c>
      <c r="K71" s="23">
        <f>'пр. Ленина 8'!D76</f>
        <v>0</v>
      </c>
      <c r="L71" s="23">
        <f>'ул. Пушкина 27'!D76</f>
        <v>0</v>
      </c>
      <c r="M71" s="23">
        <f>'ул. Пушкина 31а'!D76</f>
        <v>0</v>
      </c>
      <c r="N71" s="23">
        <f>'ул. Жулябина 27'!D76</f>
        <v>0</v>
      </c>
      <c r="O71" s="12">
        <f t="shared" si="1"/>
        <v>0</v>
      </c>
    </row>
    <row r="72" spans="1:15" ht="15" customHeight="1">
      <c r="A72" s="6" t="s">
        <v>126</v>
      </c>
      <c r="B72" s="16" t="s">
        <v>83</v>
      </c>
      <c r="C72" s="8" t="s">
        <v>7</v>
      </c>
      <c r="D72" s="22" t="s">
        <v>127</v>
      </c>
      <c r="E72" s="22" t="s">
        <v>127</v>
      </c>
      <c r="F72" s="22" t="s">
        <v>127</v>
      </c>
      <c r="G72" s="22" t="s">
        <v>127</v>
      </c>
      <c r="H72" s="22" t="s">
        <v>127</v>
      </c>
      <c r="I72" s="22" t="s">
        <v>127</v>
      </c>
      <c r="J72" s="22" t="s">
        <v>127</v>
      </c>
      <c r="K72" s="22" t="s">
        <v>127</v>
      </c>
      <c r="L72" s="22" t="s">
        <v>127</v>
      </c>
      <c r="M72" s="22" t="s">
        <v>127</v>
      </c>
      <c r="N72" s="22" t="s">
        <v>127</v>
      </c>
      <c r="O72" s="22" t="s">
        <v>127</v>
      </c>
    </row>
    <row r="73" spans="1:15" ht="15" customHeight="1">
      <c r="A73" s="6" t="s">
        <v>128</v>
      </c>
      <c r="B73" s="16" t="s">
        <v>86</v>
      </c>
      <c r="C73" s="8" t="s">
        <v>7</v>
      </c>
      <c r="D73" s="6" t="s">
        <v>129</v>
      </c>
      <c r="E73" s="6" t="s">
        <v>129</v>
      </c>
      <c r="F73" s="6" t="s">
        <v>129</v>
      </c>
      <c r="G73" s="6" t="s">
        <v>129</v>
      </c>
      <c r="H73" s="6" t="s">
        <v>129</v>
      </c>
      <c r="I73" s="6" t="s">
        <v>129</v>
      </c>
      <c r="J73" s="6" t="s">
        <v>129</v>
      </c>
      <c r="K73" s="6" t="s">
        <v>129</v>
      </c>
      <c r="L73" s="6" t="s">
        <v>129</v>
      </c>
      <c r="M73" s="6" t="s">
        <v>129</v>
      </c>
      <c r="N73" s="6" t="s">
        <v>129</v>
      </c>
      <c r="O73" s="12">
        <f t="shared" si="1"/>
        <v>0</v>
      </c>
    </row>
    <row r="74" spans="1:15" ht="15" customHeight="1">
      <c r="A74" s="6" t="s">
        <v>130</v>
      </c>
      <c r="B74" s="16" t="s">
        <v>89</v>
      </c>
      <c r="C74" s="8" t="s">
        <v>90</v>
      </c>
      <c r="D74" s="17">
        <f>'Ногинское ш. 10'!D79</f>
        <v>386.85</v>
      </c>
      <c r="E74" s="17">
        <f>'Ногинское ш. 12а'!D79</f>
        <v>181.54</v>
      </c>
      <c r="F74" s="17">
        <f>'Ногинское ш. 20'!D79</f>
        <v>805.1804084174831</v>
      </c>
      <c r="G74" s="17">
        <f>'Ногинское ш. 22'!D79</f>
        <v>791.9867474812717</v>
      </c>
      <c r="H74" s="17">
        <f>'пр. Ленина 4'!D79</f>
        <v>286.9683104480366</v>
      </c>
      <c r="I74" s="17">
        <f>'пр. Ленина 4а'!D79</f>
        <v>242.76181798259526</v>
      </c>
      <c r="J74" s="17">
        <f>'пр. Ленина 6'!D79</f>
        <v>707.67498457333</v>
      </c>
      <c r="K74" s="17">
        <f>'пр. Ленина 8'!D79</f>
        <v>493.13</v>
      </c>
      <c r="L74" s="17">
        <f>'ул. Пушкина 27'!D79</f>
        <v>549.71</v>
      </c>
      <c r="M74" s="17">
        <f>'ул. Пушкина 31а'!D79</f>
        <v>405.37606372806806</v>
      </c>
      <c r="N74" s="17">
        <f>'ул. Жулябина 27'!D79</f>
        <v>415.32</v>
      </c>
      <c r="O74" s="12">
        <f t="shared" si="1"/>
        <v>5266.498332630785</v>
      </c>
    </row>
    <row r="75" spans="1:15" ht="15" customHeight="1">
      <c r="A75" s="6" t="s">
        <v>131</v>
      </c>
      <c r="B75" s="16" t="s">
        <v>92</v>
      </c>
      <c r="C75" s="8" t="s">
        <v>16</v>
      </c>
      <c r="D75" s="17">
        <f>'Ногинское ш. 10'!D80</f>
        <v>561992.23</v>
      </c>
      <c r="E75" s="17">
        <f>'Ногинское ш. 12а'!D80</f>
        <v>292262.64</v>
      </c>
      <c r="F75" s="17">
        <f>'Ногинское ш. 20'!D80</f>
        <v>1396190.88</v>
      </c>
      <c r="G75" s="17">
        <f>'Ногинское ш. 22'!D80</f>
        <v>1373312.94</v>
      </c>
      <c r="H75" s="17">
        <f>'пр. Ленина 4'!D80</f>
        <v>497605.92</v>
      </c>
      <c r="I75" s="17">
        <f>'пр. Ленина 4а'!D80</f>
        <v>420951.42</v>
      </c>
      <c r="J75" s="17">
        <f>'пр. Ленина 6'!D80</f>
        <v>1227115.5</v>
      </c>
      <c r="K75" s="17">
        <f>'пр. Ленина 8'!D80</f>
        <v>776608.62</v>
      </c>
      <c r="L75" s="17">
        <f>'ул. Пушкина 27'!D80</f>
        <v>409711.3</v>
      </c>
      <c r="M75" s="17">
        <f>'ул. Пушкина 31а'!D80</f>
        <v>678340.09</v>
      </c>
      <c r="N75" s="17">
        <f>'ул. Жулябина 27'!D80</f>
        <v>381451.17</v>
      </c>
      <c r="O75" s="12">
        <f t="shared" si="1"/>
        <v>8015542.71</v>
      </c>
    </row>
    <row r="76" spans="1:15" ht="15" customHeight="1">
      <c r="A76" s="6" t="s">
        <v>132</v>
      </c>
      <c r="B76" s="15" t="s">
        <v>94</v>
      </c>
      <c r="C76" s="8" t="s">
        <v>16</v>
      </c>
      <c r="D76" s="17">
        <f>'Ногинское ш. 10'!D81</f>
        <v>717247.61</v>
      </c>
      <c r="E76" s="17">
        <f>'Ногинское ш. 12а'!D81</f>
        <v>364887.18</v>
      </c>
      <c r="F76" s="17">
        <f>'Ногинское ш. 20'!D81</f>
        <v>1230012.91</v>
      </c>
      <c r="G76" s="17">
        <f>'Ногинское ш. 22'!D81</f>
        <v>1205103.54</v>
      </c>
      <c r="H76" s="17">
        <f>'пр. Ленина 4'!D81</f>
        <v>425753.99</v>
      </c>
      <c r="I76" s="17">
        <f>'пр. Ленина 4а'!D81</f>
        <v>384134.103</v>
      </c>
      <c r="J76" s="17">
        <f>'пр. Ленина 6'!D81</f>
        <v>1080549.18</v>
      </c>
      <c r="K76" s="17">
        <f>'пр. Ленина 8'!D81</f>
        <v>731431.47</v>
      </c>
      <c r="L76" s="17">
        <f>'ул. Пушкина 27'!D81</f>
        <v>432494.04</v>
      </c>
      <c r="M76" s="17">
        <f>'ул. Пушкина 31а'!D81</f>
        <v>730917.69</v>
      </c>
      <c r="N76" s="17">
        <f>'ул. Жулябина 27'!D81</f>
        <v>663689.72</v>
      </c>
      <c r="O76" s="12">
        <f t="shared" si="1"/>
        <v>7966221.432999999</v>
      </c>
    </row>
    <row r="77" spans="1:15" ht="15" customHeight="1">
      <c r="A77" s="6" t="s">
        <v>133</v>
      </c>
      <c r="B77" s="15" t="s">
        <v>96</v>
      </c>
      <c r="C77" s="8" t="s">
        <v>16</v>
      </c>
      <c r="D77" s="17">
        <f>'Ногинское ш. 10'!D82</f>
        <v>-155255.38</v>
      </c>
      <c r="E77" s="17">
        <f>'Ногинское ш. 12а'!D82</f>
        <v>-72624.53999999998</v>
      </c>
      <c r="F77" s="17">
        <f>'Ногинское ш. 20'!D82</f>
        <v>166177.97</v>
      </c>
      <c r="G77" s="17">
        <f>'Ногинское ш. 22'!D82</f>
        <v>168209.3999999999</v>
      </c>
      <c r="H77" s="17">
        <f>'пр. Ленина 4'!D82</f>
        <v>71851.93</v>
      </c>
      <c r="I77" s="17">
        <f>'пр. Ленина 4а'!D82</f>
        <v>36817.31699999998</v>
      </c>
      <c r="J77" s="17">
        <f>'пр. Ленина 6'!D82</f>
        <v>146566.32000000007</v>
      </c>
      <c r="K77" s="17">
        <f>'пр. Ленина 8'!D82</f>
        <v>155373.69</v>
      </c>
      <c r="L77" s="17">
        <f>'ул. Пушкина 27'!D82</f>
        <v>-22782.73999999999</v>
      </c>
      <c r="M77" s="17">
        <f>'ул. Пушкина 31а'!D82</f>
        <v>95856.68</v>
      </c>
      <c r="N77" s="17">
        <f>'ул. Жулябина 27'!D82</f>
        <v>-282238.55</v>
      </c>
      <c r="O77" s="12">
        <f t="shared" si="1"/>
        <v>307952.097</v>
      </c>
    </row>
    <row r="78" spans="1:15" ht="15" customHeight="1">
      <c r="A78" s="6" t="s">
        <v>134</v>
      </c>
      <c r="B78" s="15" t="s">
        <v>98</v>
      </c>
      <c r="C78" s="8" t="s">
        <v>16</v>
      </c>
      <c r="D78" s="17">
        <f>'Ногинское ш. 10'!D83</f>
        <v>561992.23</v>
      </c>
      <c r="E78" s="17">
        <f>'Ногинское ш. 12а'!D83</f>
        <v>292262.64</v>
      </c>
      <c r="F78" s="17">
        <f>'Ногинское ш. 20'!D83</f>
        <v>1396190.88</v>
      </c>
      <c r="G78" s="17">
        <f>'Ногинское ш. 22'!D83</f>
        <v>1373312.94</v>
      </c>
      <c r="H78" s="17">
        <f>'пр. Ленина 4'!D83</f>
        <v>497605.92</v>
      </c>
      <c r="I78" s="17">
        <f>'пр. Ленина 4а'!D83</f>
        <v>420951.42</v>
      </c>
      <c r="J78" s="17">
        <f>'пр. Ленина 6'!D83</f>
        <v>1227115.5</v>
      </c>
      <c r="K78" s="17">
        <f>'пр. Ленина 8'!D83</f>
        <v>746332.79</v>
      </c>
      <c r="L78" s="17">
        <f>'ул. Пушкина 27'!D83</f>
        <v>448415</v>
      </c>
      <c r="M78" s="17">
        <f>'ул. Пушкина 31а'!D83</f>
        <v>678340.09</v>
      </c>
      <c r="N78" s="17">
        <f>'ул. Жулябина 27'!D83</f>
        <v>1250828.15</v>
      </c>
      <c r="O78" s="12">
        <f t="shared" si="1"/>
        <v>8893347.56</v>
      </c>
    </row>
    <row r="79" spans="1:15" ht="15" customHeight="1">
      <c r="A79" s="6" t="s">
        <v>135</v>
      </c>
      <c r="B79" s="15" t="s">
        <v>100</v>
      </c>
      <c r="C79" s="8" t="s">
        <v>16</v>
      </c>
      <c r="D79" s="17">
        <f>'Ногинское ш. 10'!D84</f>
        <v>572821.59</v>
      </c>
      <c r="E79" s="17">
        <f>'Ногинское ш. 12а'!D84</f>
        <v>297894.42</v>
      </c>
      <c r="F79" s="17">
        <f>'Ногинское ш. 20'!D84</f>
        <v>1423094.9</v>
      </c>
      <c r="G79" s="17">
        <f>'Ногинское ш. 22'!D84</f>
        <v>1399776.11</v>
      </c>
      <c r="H79" s="17">
        <f>'пр. Ленина 4'!D84</f>
        <v>507194.58</v>
      </c>
      <c r="I79" s="17">
        <f>'пр. Ленина 4а'!D84</f>
        <v>429062.98</v>
      </c>
      <c r="J79" s="17">
        <f>'пр. Ленина 6'!D84</f>
        <v>1250761.51</v>
      </c>
      <c r="K79" s="17">
        <f>'пр. Ленина 8'!D84</f>
        <v>760714.31</v>
      </c>
      <c r="L79" s="17">
        <f>'ул. Пушкина 27'!D84</f>
        <v>339121.67</v>
      </c>
      <c r="M79" s="17">
        <f>'ул. Пушкина 31а'!D84</f>
        <v>691411.42</v>
      </c>
      <c r="N79" s="17">
        <f>'ул. Жулябина 27'!D84</f>
        <v>945960.62</v>
      </c>
      <c r="O79" s="12">
        <f t="shared" si="1"/>
        <v>8617814.11</v>
      </c>
    </row>
    <row r="80" spans="1:15" ht="15" customHeight="1">
      <c r="A80" s="6" t="s">
        <v>136</v>
      </c>
      <c r="B80" s="15" t="s">
        <v>102</v>
      </c>
      <c r="C80" s="8" t="s">
        <v>16</v>
      </c>
      <c r="D80" s="17">
        <f>'Ногинское ш. 10'!D85</f>
        <v>26696.57</v>
      </c>
      <c r="E80" s="17">
        <f>'Ногинское ш. 12а'!D85</f>
        <v>13883.49</v>
      </c>
      <c r="F80" s="17">
        <f>'Ногинское ш. 20'!D85</f>
        <v>66323.89</v>
      </c>
      <c r="G80" s="17">
        <f>'Ногинское ш. 22'!D85</f>
        <v>65237.11</v>
      </c>
      <c r="H80" s="17">
        <f>'пр. Ленина 4'!D85</f>
        <v>23638</v>
      </c>
      <c r="I80" s="17">
        <f>'пр. Ленина 4а'!D85</f>
        <v>19996.65</v>
      </c>
      <c r="J80" s="17">
        <f>'пр. Ленина 6'!D85</f>
        <v>58292.23</v>
      </c>
      <c r="K80" s="17">
        <f>'пр. Ленина 8'!D85</f>
        <v>35453.39</v>
      </c>
      <c r="L80" s="17">
        <f>'ул. Пушкина 27'!D85</f>
        <v>171467.17</v>
      </c>
      <c r="M80" s="17">
        <f>'ул. Пушкина 31а'!D85</f>
        <v>32223.5</v>
      </c>
      <c r="N80" s="17">
        <f>'ул. Жулябина 27'!D85</f>
        <v>478297.91</v>
      </c>
      <c r="O80" s="12">
        <f t="shared" si="1"/>
        <v>991509.9099999999</v>
      </c>
    </row>
    <row r="81" spans="1:15" ht="15" customHeight="1">
      <c r="A81" s="6" t="s">
        <v>137</v>
      </c>
      <c r="B81" s="16" t="s">
        <v>104</v>
      </c>
      <c r="C81" s="8" t="s">
        <v>16</v>
      </c>
      <c r="D81" s="17">
        <f>'Ногинское ш. 10'!D86</f>
        <v>0</v>
      </c>
      <c r="E81" s="17">
        <f>'Ногинское ш. 12а'!D86</f>
        <v>2</v>
      </c>
      <c r="F81" s="17">
        <f>'Ногинское ш. 20'!D86</f>
        <v>0</v>
      </c>
      <c r="G81" s="17">
        <f>'Ногинское ш. 22'!D86</f>
        <v>0</v>
      </c>
      <c r="H81" s="17">
        <f>'пр. Ленина 4'!D86</f>
        <v>0</v>
      </c>
      <c r="I81" s="17">
        <f>'пр. Ленина 4а'!D86</f>
        <v>0</v>
      </c>
      <c r="J81" s="17">
        <f>'пр. Ленина 6'!D86</f>
        <v>0</v>
      </c>
      <c r="K81" s="17">
        <f>'пр. Ленина 8'!D86</f>
        <v>0</v>
      </c>
      <c r="L81" s="17">
        <f>'ул. Пушкина 27'!D86</f>
        <v>0</v>
      </c>
      <c r="M81" s="17">
        <f>'ул. Пушкина 31а'!D86</f>
        <v>0</v>
      </c>
      <c r="N81" s="17">
        <f>'ул. Жулябина 27'!D86</f>
        <v>0</v>
      </c>
      <c r="O81" s="12">
        <f t="shared" si="1"/>
        <v>2</v>
      </c>
    </row>
    <row r="82" spans="1:15" ht="32.25" customHeight="1">
      <c r="A82" s="81" t="s">
        <v>138</v>
      </c>
      <c r="B82" s="82"/>
      <c r="C82" s="18"/>
      <c r="D82" s="17">
        <f>'Ногинское ш. 10'!D87</f>
        <v>0</v>
      </c>
      <c r="E82" s="17">
        <f>'Ногинское ш. 12а'!D87</f>
        <v>0</v>
      </c>
      <c r="F82" s="17">
        <f>'Ногинское ш. 20'!D87</f>
        <v>0</v>
      </c>
      <c r="G82" s="17">
        <f>'Ногинское ш. 22'!D87</f>
        <v>0</v>
      </c>
      <c r="H82" s="17">
        <f>'пр. Ленина 4'!D87</f>
        <v>0</v>
      </c>
      <c r="I82" s="17">
        <f>'пр. Ленина 4а'!D87</f>
        <v>0</v>
      </c>
      <c r="J82" s="17">
        <f>'пр. Ленина 6'!D87</f>
        <v>0</v>
      </c>
      <c r="K82" s="17">
        <f>'пр. Ленина 8'!D87</f>
        <v>0</v>
      </c>
      <c r="L82" s="17">
        <f>'ул. Пушкина 27'!D87</f>
        <v>0</v>
      </c>
      <c r="M82" s="17">
        <f>'ул. Пушкина 31а'!D87</f>
        <v>0</v>
      </c>
      <c r="N82" s="17">
        <f>'ул. Жулябина 27'!D87</f>
        <v>0</v>
      </c>
      <c r="O82" s="12">
        <f aca="true" t="shared" si="2" ref="O82:O90">SUM(D82:N82)</f>
        <v>0</v>
      </c>
    </row>
    <row r="83" spans="1:15" ht="16.5" customHeight="1">
      <c r="A83" s="6" t="s">
        <v>139</v>
      </c>
      <c r="B83" s="73" t="s">
        <v>64</v>
      </c>
      <c r="C83" s="8" t="s">
        <v>65</v>
      </c>
      <c r="D83" s="17">
        <f>'Ногинское ш. 10'!D88</f>
        <v>0</v>
      </c>
      <c r="E83" s="17">
        <f>'Ногинское ш. 12а'!D88</f>
        <v>0</v>
      </c>
      <c r="F83" s="17">
        <f>'Ногинское ш. 20'!D88</f>
        <v>0</v>
      </c>
      <c r="G83" s="17">
        <f>'Ногинское ш. 22'!D88</f>
        <v>0</v>
      </c>
      <c r="H83" s="17">
        <f>'пр. Ленина 4'!D88</f>
        <v>0</v>
      </c>
      <c r="I83" s="17">
        <f>'пр. Ленина 4а'!D88</f>
        <v>0</v>
      </c>
      <c r="J83" s="17">
        <f>'пр. Ленина 6'!D88</f>
        <v>0</v>
      </c>
      <c r="K83" s="17">
        <f>'пр. Ленина 8'!D88</f>
        <v>0</v>
      </c>
      <c r="L83" s="17">
        <f>'ул. Пушкина 27'!D88</f>
        <v>0</v>
      </c>
      <c r="M83" s="17">
        <f>'ул. Пушкина 31а'!D88</f>
        <v>0</v>
      </c>
      <c r="N83" s="17">
        <f>'ул. Жулябина 27'!D88</f>
        <v>0</v>
      </c>
      <c r="O83" s="12">
        <f t="shared" si="2"/>
        <v>0</v>
      </c>
    </row>
    <row r="84" spans="1:15" ht="16.5" customHeight="1">
      <c r="A84" s="6" t="s">
        <v>140</v>
      </c>
      <c r="B84" s="73" t="s">
        <v>67</v>
      </c>
      <c r="C84" s="8" t="s">
        <v>65</v>
      </c>
      <c r="D84" s="17">
        <f>'Ногинское ш. 10'!D89</f>
        <v>0</v>
      </c>
      <c r="E84" s="17">
        <f>'Ногинское ш. 12а'!D89</f>
        <v>0</v>
      </c>
      <c r="F84" s="17">
        <f>'Ногинское ш. 20'!D89</f>
        <v>0</v>
      </c>
      <c r="G84" s="17">
        <f>'Ногинское ш. 22'!D89</f>
        <v>0</v>
      </c>
      <c r="H84" s="17">
        <f>'пр. Ленина 4'!D89</f>
        <v>0</v>
      </c>
      <c r="I84" s="17">
        <f>'пр. Ленина 4а'!D89</f>
        <v>0</v>
      </c>
      <c r="J84" s="17">
        <f>'пр. Ленина 6'!D89</f>
        <v>0</v>
      </c>
      <c r="K84" s="17">
        <f>'пр. Ленина 8'!D89</f>
        <v>0</v>
      </c>
      <c r="L84" s="17">
        <f>'ул. Пушкина 27'!D89</f>
        <v>0</v>
      </c>
      <c r="M84" s="17">
        <f>'ул. Пушкина 31а'!D89</f>
        <v>0</v>
      </c>
      <c r="N84" s="17">
        <f>'ул. Жулябина 27'!D89</f>
        <v>0</v>
      </c>
      <c r="O84" s="12">
        <f t="shared" si="2"/>
        <v>0</v>
      </c>
    </row>
    <row r="85" spans="1:15" ht="16.5" customHeight="1">
      <c r="A85" s="6" t="s">
        <v>141</v>
      </c>
      <c r="B85" s="73" t="s">
        <v>69</v>
      </c>
      <c r="C85" s="8" t="s">
        <v>65</v>
      </c>
      <c r="D85" s="17">
        <f>'Ногинское ш. 10'!D90</f>
        <v>0</v>
      </c>
      <c r="E85" s="17">
        <f>'Ногинское ш. 12а'!D90</f>
        <v>0</v>
      </c>
      <c r="F85" s="17">
        <f>'Ногинское ш. 20'!D90</f>
        <v>0</v>
      </c>
      <c r="G85" s="17">
        <f>'Ногинское ш. 22'!D90</f>
        <v>0</v>
      </c>
      <c r="H85" s="17">
        <f>'пр. Ленина 4'!D90</f>
        <v>0</v>
      </c>
      <c r="I85" s="17">
        <f>'пр. Ленина 4а'!D90</f>
        <v>0</v>
      </c>
      <c r="J85" s="17">
        <f>'пр. Ленина 6'!D90</f>
        <v>0</v>
      </c>
      <c r="K85" s="17">
        <f>'пр. Ленина 8'!D90</f>
        <v>0</v>
      </c>
      <c r="L85" s="17">
        <f>'ул. Пушкина 27'!D90</f>
        <v>0</v>
      </c>
      <c r="M85" s="17">
        <f>'ул. Пушкина 31а'!D90</f>
        <v>0</v>
      </c>
      <c r="N85" s="17">
        <f>'ул. Жулябина 27'!D90</f>
        <v>0</v>
      </c>
      <c r="O85" s="12">
        <f t="shared" si="2"/>
        <v>0</v>
      </c>
    </row>
    <row r="86" spans="1:15" ht="16.5" customHeight="1">
      <c r="A86" s="6" t="s">
        <v>142</v>
      </c>
      <c r="B86" s="73" t="s">
        <v>71</v>
      </c>
      <c r="C86" s="8" t="s">
        <v>16</v>
      </c>
      <c r="D86" s="17">
        <f>'Ногинское ш. 10'!D91</f>
        <v>0</v>
      </c>
      <c r="E86" s="17">
        <f>'Ногинское ш. 12а'!D91</f>
        <v>0</v>
      </c>
      <c r="F86" s="17">
        <f>'Ногинское ш. 20'!D91</f>
        <v>0</v>
      </c>
      <c r="G86" s="17">
        <f>'Ногинское ш. 22'!D91</f>
        <v>0</v>
      </c>
      <c r="H86" s="17">
        <f>'пр. Ленина 4'!D91</f>
        <v>0</v>
      </c>
      <c r="I86" s="17">
        <f>'пр. Ленина 4а'!D91</f>
        <v>0</v>
      </c>
      <c r="J86" s="17">
        <f>'пр. Ленина 6'!D91</f>
        <v>0</v>
      </c>
      <c r="K86" s="17">
        <f>'пр. Ленина 8'!D91</f>
        <v>0</v>
      </c>
      <c r="L86" s="17">
        <f>'ул. Пушкина 27'!D91</f>
        <v>0</v>
      </c>
      <c r="M86" s="17">
        <f>'ул. Пушкина 31а'!D91</f>
        <v>0</v>
      </c>
      <c r="N86" s="17">
        <f>'ул. Жулябина 27'!D91</f>
        <v>0</v>
      </c>
      <c r="O86" s="12">
        <f t="shared" si="2"/>
        <v>0</v>
      </c>
    </row>
    <row r="87" spans="1:15" ht="30" customHeight="1">
      <c r="A87" s="81" t="s">
        <v>143</v>
      </c>
      <c r="B87" s="82"/>
      <c r="C87" s="18"/>
      <c r="D87" s="17">
        <f>'Ногинское ш. 10'!D92</f>
        <v>0</v>
      </c>
      <c r="E87" s="17">
        <f>'Ногинское ш. 12а'!D92</f>
        <v>0</v>
      </c>
      <c r="F87" s="17">
        <f>'Ногинское ш. 20'!D92</f>
        <v>0</v>
      </c>
      <c r="G87" s="17">
        <f>'Ногинское ш. 22'!D92</f>
        <v>0</v>
      </c>
      <c r="H87" s="17">
        <f>'пр. Ленина 4'!D92</f>
        <v>0</v>
      </c>
      <c r="I87" s="17">
        <f>'пр. Ленина 4а'!D92</f>
        <v>0</v>
      </c>
      <c r="J87" s="17">
        <f>'пр. Ленина 6'!D92</f>
        <v>0</v>
      </c>
      <c r="K87" s="17">
        <f>'пр. Ленина 8'!D92</f>
        <v>0</v>
      </c>
      <c r="L87" s="17">
        <f>'ул. Пушкина 27'!D92</f>
        <v>0</v>
      </c>
      <c r="M87" s="17">
        <f>'ул. Пушкина 31а'!D92</f>
        <v>0</v>
      </c>
      <c r="N87" s="17">
        <f>'ул. Жулябина 27'!D92</f>
        <v>0</v>
      </c>
      <c r="O87" s="12">
        <f t="shared" si="2"/>
        <v>0</v>
      </c>
    </row>
    <row r="88" spans="1:15" ht="15.75" customHeight="1">
      <c r="A88" s="6" t="s">
        <v>144</v>
      </c>
      <c r="B88" s="16" t="s">
        <v>145</v>
      </c>
      <c r="C88" s="8" t="s">
        <v>65</v>
      </c>
      <c r="D88" s="17">
        <f>'Ногинское ш. 10'!D93</f>
        <v>5</v>
      </c>
      <c r="E88" s="17">
        <f>'Ногинское ш. 12а'!D93</f>
        <v>2</v>
      </c>
      <c r="F88" s="17">
        <f>'Ногинское ш. 20'!D93</f>
        <v>7</v>
      </c>
      <c r="G88" s="17">
        <f>'Ногинское ш. 22'!D93</f>
        <v>12</v>
      </c>
      <c r="H88" s="17">
        <f>'пр. Ленина 4'!D93</f>
        <v>8</v>
      </c>
      <c r="I88" s="17">
        <f>'пр. Ленина 4а'!D93</f>
        <v>4</v>
      </c>
      <c r="J88" s="17">
        <f>'пр. Ленина 6'!D93</f>
        <v>7</v>
      </c>
      <c r="K88" s="17">
        <f>'пр. Ленина 8'!D93</f>
        <v>4</v>
      </c>
      <c r="L88" s="17">
        <f>'ул. Пушкина 27'!D93</f>
        <v>8</v>
      </c>
      <c r="M88" s="17">
        <f>'ул. Пушкина 31а'!D93</f>
        <v>26</v>
      </c>
      <c r="N88" s="17">
        <f>'ул. Жулябина 27'!D93</f>
        <v>8</v>
      </c>
      <c r="O88" s="12">
        <f t="shared" si="2"/>
        <v>91</v>
      </c>
    </row>
    <row r="89" spans="1:15" ht="15.75" customHeight="1">
      <c r="A89" s="6" t="s">
        <v>146</v>
      </c>
      <c r="B89" s="16" t="s">
        <v>147</v>
      </c>
      <c r="C89" s="8" t="s">
        <v>65</v>
      </c>
      <c r="D89" s="17">
        <f>'Ногинское ш. 10'!D94</f>
        <v>1</v>
      </c>
      <c r="E89" s="17">
        <f>'Ногинское ш. 12а'!D94</f>
        <v>1</v>
      </c>
      <c r="F89" s="17">
        <f>'Ногинское ш. 20'!D94</f>
        <v>1</v>
      </c>
      <c r="G89" s="17">
        <f>'Ногинское ш. 22'!D94</f>
        <v>2</v>
      </c>
      <c r="H89" s="17">
        <f>'пр. Ленина 4'!D94</f>
        <v>1</v>
      </c>
      <c r="I89" s="17">
        <f>'пр. Ленина 4а'!D94</f>
        <v>1</v>
      </c>
      <c r="J89" s="17">
        <f>'пр. Ленина 6'!D94</f>
        <v>1</v>
      </c>
      <c r="K89" s="17">
        <f>'пр. Ленина 8'!D94</f>
        <v>0</v>
      </c>
      <c r="L89" s="17">
        <f>'ул. Пушкина 27'!D94</f>
        <v>1</v>
      </c>
      <c r="M89" s="17">
        <f>'ул. Пушкина 31а'!D94</f>
        <v>2</v>
      </c>
      <c r="N89" s="17">
        <f>'ул. Жулябина 27'!D94</f>
        <v>1</v>
      </c>
      <c r="O89" s="12">
        <f t="shared" si="2"/>
        <v>12</v>
      </c>
    </row>
    <row r="90" spans="1:15" ht="32.25" customHeight="1">
      <c r="A90" s="6" t="s">
        <v>148</v>
      </c>
      <c r="B90" s="16" t="s">
        <v>149</v>
      </c>
      <c r="C90" s="8" t="s">
        <v>16</v>
      </c>
      <c r="D90" s="17">
        <f>'Ногинское ш. 10'!D95</f>
        <v>21330</v>
      </c>
      <c r="E90" s="17">
        <f>'Ногинское ш. 12а'!D95</f>
        <v>23310</v>
      </c>
      <c r="F90" s="17">
        <f>'Ногинское ш. 20'!D95</f>
        <v>34040</v>
      </c>
      <c r="G90" s="17">
        <f>'Ногинское ш. 22'!D95</f>
        <v>31842</v>
      </c>
      <c r="H90" s="17">
        <f>'пр. Ленина 4'!D95</f>
        <v>18557</v>
      </c>
      <c r="I90" s="17">
        <f>'пр. Ленина 4а'!D95</f>
        <v>23769</v>
      </c>
      <c r="J90" s="17">
        <f>'пр. Ленина 6'!D95</f>
        <v>32051</v>
      </c>
      <c r="K90" s="17">
        <f>'пр. Ленина 8'!D95</f>
        <v>22381</v>
      </c>
      <c r="L90" s="17">
        <f>'ул. Пушкина 27'!D95</f>
        <v>30251</v>
      </c>
      <c r="M90" s="17">
        <f>'ул. Пушкина 31а'!D95</f>
        <v>38114</v>
      </c>
      <c r="N90" s="17">
        <f>'ул. Жулябина 27'!D95</f>
        <v>44057</v>
      </c>
      <c r="O90" s="12">
        <f t="shared" si="2"/>
        <v>319702</v>
      </c>
    </row>
    <row r="91" spans="1:15" ht="15">
      <c r="A91" s="2"/>
      <c r="B91" s="3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5">
      <c r="A92" s="2"/>
      <c r="B92" s="3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5">
      <c r="A93" s="2"/>
      <c r="B93" s="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5">
      <c r="A94" s="25" t="s">
        <v>150</v>
      </c>
      <c r="B94" s="26" t="s">
        <v>151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5">
      <c r="A95" s="2"/>
      <c r="B95" s="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5">
      <c r="A96" s="27" t="s">
        <v>1</v>
      </c>
      <c r="B96" s="28" t="s">
        <v>152</v>
      </c>
      <c r="C96" s="27"/>
      <c r="D96" s="74" t="s">
        <v>190</v>
      </c>
      <c r="E96" s="74" t="s">
        <v>191</v>
      </c>
      <c r="F96" s="74" t="s">
        <v>192</v>
      </c>
      <c r="G96" s="74" t="s">
        <v>193</v>
      </c>
      <c r="H96" s="74" t="s">
        <v>194</v>
      </c>
      <c r="I96" s="74" t="s">
        <v>195</v>
      </c>
      <c r="J96" s="74" t="s">
        <v>196</v>
      </c>
      <c r="K96" s="74" t="s">
        <v>197</v>
      </c>
      <c r="L96" s="74" t="s">
        <v>198</v>
      </c>
      <c r="M96" s="74" t="s">
        <v>199</v>
      </c>
      <c r="N96" s="74" t="s">
        <v>200</v>
      </c>
      <c r="O96" s="75" t="s">
        <v>201</v>
      </c>
    </row>
    <row r="97" spans="1:15" ht="15.75">
      <c r="A97" s="27"/>
      <c r="B97" s="29" t="s">
        <v>154</v>
      </c>
      <c r="C97" s="30"/>
      <c r="D97" s="63">
        <f>'Ногинское ш. 10'!D102</f>
        <v>2916930.2693999996</v>
      </c>
      <c r="E97" s="63">
        <f>'Ногинское ш. 12а'!D102</f>
        <v>982048.4338</v>
      </c>
      <c r="F97" s="63">
        <f>'Ногинское ш. 20'!D102</f>
        <v>3000197.4033</v>
      </c>
      <c r="G97" s="63">
        <f>'Ногинское ш. 22'!D102</f>
        <v>3268247.1296999995</v>
      </c>
      <c r="H97" s="63">
        <f>'пр. Ленина 4'!D102</f>
        <v>892178.7751</v>
      </c>
      <c r="I97" s="63">
        <f>'пр. Ленина 4а'!D102</f>
        <v>686961.1773000001</v>
      </c>
      <c r="J97" s="63">
        <f>'пр. Ленина 6'!D102</f>
        <v>2558711.5454</v>
      </c>
      <c r="K97" s="63">
        <f>'пр. Ленина 8'!D102</f>
        <v>784318.9789</v>
      </c>
      <c r="L97" s="63">
        <f>'ул. Пушкина 27'!D102</f>
        <v>1012788.0275</v>
      </c>
      <c r="M97" s="63">
        <f>'ул. Пушкина 31а'!D102</f>
        <v>758867.2694000001</v>
      </c>
      <c r="N97" s="63">
        <f>'ул. Жулябина 27'!D102</f>
        <v>3556761.5104</v>
      </c>
      <c r="O97" s="63">
        <f>SUM(D97:N97)</f>
        <v>20418010.520200003</v>
      </c>
    </row>
    <row r="98" spans="1:15" ht="15.75">
      <c r="A98" s="27">
        <v>1</v>
      </c>
      <c r="B98" s="32" t="s">
        <v>155</v>
      </c>
      <c r="C98" s="33"/>
      <c r="D98" s="63">
        <f>'Ногинское ш. 10'!D103</f>
        <v>191445</v>
      </c>
      <c r="E98" s="63">
        <f>'Ногинское ш. 12а'!D103</f>
        <v>95722</v>
      </c>
      <c r="F98" s="63">
        <f>'Ногинское ш. 20'!D103</f>
        <v>95722</v>
      </c>
      <c r="G98" s="63">
        <f>'Ногинское ш. 22'!D103</f>
        <v>95722</v>
      </c>
      <c r="H98" s="63">
        <f>'пр. Ленина 4'!D103</f>
        <v>95416</v>
      </c>
      <c r="I98" s="63">
        <f>'пр. Ленина 4а'!D103</f>
        <v>95416</v>
      </c>
      <c r="J98" s="63">
        <f>'пр. Ленина 6'!D103</f>
        <v>191445</v>
      </c>
      <c r="K98" s="63">
        <f>'пр. Ленина 8'!D103</f>
        <v>95722</v>
      </c>
      <c r="L98" s="63">
        <f>'ул. Пушкина 27'!D103</f>
        <v>191445</v>
      </c>
      <c r="M98" s="63">
        <f>'ул. Пушкина 31а'!D103</f>
        <v>87746</v>
      </c>
      <c r="N98" s="63">
        <f>'ул. Жулябина 27'!D103</f>
        <v>287167</v>
      </c>
      <c r="O98" s="63">
        <f aca="true" t="shared" si="3" ref="O98:O143">SUM(D98:N98)</f>
        <v>1522968</v>
      </c>
    </row>
    <row r="99" spans="1:15" ht="15.75">
      <c r="A99" s="27">
        <f>SUM(A98)+1</f>
        <v>2</v>
      </c>
      <c r="B99" s="32" t="s">
        <v>156</v>
      </c>
      <c r="C99" s="33"/>
      <c r="D99" s="63">
        <f>'Ногинское ш. 10'!D104</f>
        <v>194948</v>
      </c>
      <c r="E99" s="63">
        <f>'Ногинское ш. 12а'!D104</f>
        <v>93499</v>
      </c>
      <c r="F99" s="63">
        <f>'Ногинское ш. 20'!D104</f>
        <v>384278</v>
      </c>
      <c r="G99" s="63">
        <f>'Ногинское ш. 22'!D104</f>
        <v>384111</v>
      </c>
      <c r="H99" s="63">
        <f>'пр. Ленина 4'!D104</f>
        <v>56071</v>
      </c>
      <c r="I99" s="63">
        <f>'пр. Ленина 4а'!D104</f>
        <v>46727</v>
      </c>
      <c r="J99" s="63">
        <f>'пр. Ленина 6'!D104</f>
        <v>193961</v>
      </c>
      <c r="K99" s="63">
        <f>'пр. Ленина 8'!D104</f>
        <v>46749</v>
      </c>
      <c r="L99" s="63">
        <f>'ул. Пушкина 27'!D104</f>
        <v>93499</v>
      </c>
      <c r="M99" s="63">
        <f>'ул. Пушкина 31а'!D104</f>
        <v>85707</v>
      </c>
      <c r="N99" s="63">
        <f>'ул. Жулябина 27'!D104</f>
        <v>470488</v>
      </c>
      <c r="O99" s="63">
        <f t="shared" si="3"/>
        <v>2050038</v>
      </c>
    </row>
    <row r="100" spans="1:15" ht="15.75">
      <c r="A100" s="35">
        <f>SUM(A99)+1</f>
        <v>3</v>
      </c>
      <c r="B100" s="36" t="s">
        <v>157</v>
      </c>
      <c r="C100" s="37"/>
      <c r="D100" s="63">
        <f>'Ногинское ш. 10'!D105</f>
        <v>24033.23</v>
      </c>
      <c r="E100" s="63">
        <f>'Ногинское ш. 12а'!D105</f>
        <v>18652.92</v>
      </c>
      <c r="F100" s="63">
        <f>'Ногинское ш. 20'!D105</f>
        <v>28374.4</v>
      </c>
      <c r="G100" s="63">
        <f>'Ногинское ш. 22'!D105</f>
        <v>32346.75</v>
      </c>
      <c r="H100" s="63">
        <f>'пр. Ленина 4'!D105</f>
        <v>16287.48</v>
      </c>
      <c r="I100" s="63">
        <f>'пр. Ленина 4а'!D105</f>
        <v>13155.65</v>
      </c>
      <c r="J100" s="63">
        <f>'пр. Ленина 6'!D105</f>
        <v>147268.81</v>
      </c>
      <c r="K100" s="63">
        <f>'пр. Ленина 8'!D105</f>
        <v>9137.42</v>
      </c>
      <c r="L100" s="63">
        <f>'ул. Пушкина 27'!D105</f>
        <v>14198.86</v>
      </c>
      <c r="M100" s="63">
        <f>'ул. Пушкина 31а'!D105</f>
        <v>21753.17</v>
      </c>
      <c r="N100" s="63">
        <f>'ул. Жулябина 27'!D105</f>
        <v>93449.52</v>
      </c>
      <c r="O100" s="63">
        <f t="shared" si="3"/>
        <v>418658.20999999996</v>
      </c>
    </row>
    <row r="101" spans="1:15" ht="15.75">
      <c r="A101" s="27">
        <f>SUM(A100)+1</f>
        <v>4</v>
      </c>
      <c r="B101" s="32" t="s">
        <v>158</v>
      </c>
      <c r="C101" s="37"/>
      <c r="D101" s="63">
        <f>'Ногинское ш. 10'!D106</f>
        <v>94581</v>
      </c>
      <c r="E101" s="63">
        <f>'Ногинское ш. 12а'!D106</f>
        <v>0</v>
      </c>
      <c r="F101" s="63">
        <f>'Ногинское ш. 20'!D106</f>
        <v>94581</v>
      </c>
      <c r="G101" s="63">
        <f>'Ногинское ш. 22'!D106</f>
        <v>94581</v>
      </c>
      <c r="H101" s="63">
        <f>'пр. Ленина 4'!D106</f>
        <v>0</v>
      </c>
      <c r="I101" s="63">
        <f>'пр. Ленина 4а'!D106</f>
        <v>0</v>
      </c>
      <c r="J101" s="63">
        <f>'пр. Ленина 6'!D106</f>
        <v>94581</v>
      </c>
      <c r="K101" s="63">
        <f>'пр. Ленина 8'!D106</f>
        <v>0</v>
      </c>
      <c r="L101" s="63">
        <f>'ул. Пушкина 27'!D106</f>
        <v>0</v>
      </c>
      <c r="M101" s="63">
        <f>'ул. Пушкина 31а'!D106</f>
        <v>0</v>
      </c>
      <c r="N101" s="63">
        <f>'ул. Жулябина 27'!D106</f>
        <v>0</v>
      </c>
      <c r="O101" s="63">
        <f t="shared" si="3"/>
        <v>378324</v>
      </c>
    </row>
    <row r="102" spans="1:15" ht="15.75">
      <c r="A102" s="27">
        <f>SUM(A101)+1</f>
        <v>5</v>
      </c>
      <c r="B102" s="32" t="s">
        <v>159</v>
      </c>
      <c r="C102" s="37"/>
      <c r="D102" s="63">
        <f>'Ногинское ш. 10'!D107</f>
        <v>671474.95</v>
      </c>
      <c r="E102" s="63">
        <f>'Ногинское ш. 12а'!D107</f>
        <v>0</v>
      </c>
      <c r="F102" s="63">
        <f>'Ногинское ш. 20'!D107</f>
        <v>692629.55</v>
      </c>
      <c r="G102" s="63">
        <f>'Ногинское ш. 22'!D107</f>
        <v>693553.15</v>
      </c>
      <c r="H102" s="63">
        <f>'пр. Ленина 4'!D107</f>
        <v>0</v>
      </c>
      <c r="I102" s="63">
        <f>'пр. Ленина 4а'!D107</f>
        <v>0</v>
      </c>
      <c r="J102" s="63">
        <f>'пр. Ленина 6'!D107</f>
        <v>309919.99</v>
      </c>
      <c r="K102" s="63">
        <f>'пр. Ленина 8'!D107</f>
        <v>0</v>
      </c>
      <c r="L102" s="63">
        <f>'ул. Пушкина 27'!D107</f>
        <v>0</v>
      </c>
      <c r="M102" s="63">
        <f>'ул. Пушкина 31а'!D107</f>
        <v>0</v>
      </c>
      <c r="N102" s="63">
        <f>'ул. Жулябина 27'!D107</f>
        <v>363546.43000000005</v>
      </c>
      <c r="O102" s="63">
        <f t="shared" si="3"/>
        <v>2731124.07</v>
      </c>
    </row>
    <row r="103" spans="1:15" ht="15.75">
      <c r="A103" s="27" t="s">
        <v>7</v>
      </c>
      <c r="B103" s="39" t="s">
        <v>160</v>
      </c>
      <c r="C103" s="37"/>
      <c r="D103" s="63">
        <f>'Ногинское ш. 10'!D108</f>
        <v>0</v>
      </c>
      <c r="E103" s="63">
        <f>'Ногинское ш. 12а'!D108</f>
        <v>0</v>
      </c>
      <c r="F103" s="63">
        <f>'Ногинское ш. 20'!D108</f>
        <v>0</v>
      </c>
      <c r="G103" s="63">
        <f>'Ногинское ш. 22'!D108</f>
        <v>0</v>
      </c>
      <c r="H103" s="63">
        <f>'пр. Ленина 4'!D108</f>
        <v>0</v>
      </c>
      <c r="I103" s="63">
        <f>'пр. Ленина 4а'!D108</f>
        <v>0</v>
      </c>
      <c r="J103" s="63">
        <f>'пр. Ленина 6'!D108</f>
        <v>0</v>
      </c>
      <c r="K103" s="63">
        <f>'пр. Ленина 8'!D108</f>
        <v>0</v>
      </c>
      <c r="L103" s="63">
        <f>'ул. Пушкина 27'!D108</f>
        <v>0</v>
      </c>
      <c r="M103" s="63">
        <f>'ул. Пушкина 31а'!D108</f>
        <v>0</v>
      </c>
      <c r="N103" s="63">
        <f>'ул. Жулябина 27'!D108</f>
        <v>0</v>
      </c>
      <c r="O103" s="63">
        <f t="shared" si="3"/>
        <v>0</v>
      </c>
    </row>
    <row r="104" spans="1:15" ht="15.75">
      <c r="A104" s="27"/>
      <c r="B104" s="40" t="s">
        <v>161</v>
      </c>
      <c r="C104" s="37"/>
      <c r="D104" s="63">
        <f>'Ногинское ш. 10'!D109</f>
        <v>533822.09</v>
      </c>
      <c r="E104" s="63">
        <f>'Ногинское ш. 12а'!D109</f>
        <v>0</v>
      </c>
      <c r="F104" s="63">
        <f>'Ногинское ш. 20'!D109</f>
        <v>556377.84</v>
      </c>
      <c r="G104" s="63">
        <f>'Ногинское ш. 22'!D109</f>
        <v>556377.84</v>
      </c>
      <c r="H104" s="63">
        <f>'пр. Ленина 4'!D109</f>
        <v>0</v>
      </c>
      <c r="I104" s="63">
        <f>'пр. Ленина 4а'!D109</f>
        <v>0</v>
      </c>
      <c r="J104" s="63">
        <f>'пр. Ленина 6'!D109</f>
        <v>196916.04</v>
      </c>
      <c r="K104" s="63">
        <f>'пр. Ленина 8'!D109</f>
        <v>0</v>
      </c>
      <c r="L104" s="63">
        <f>'ул. Пушкина 27'!D109</f>
        <v>0</v>
      </c>
      <c r="M104" s="63">
        <f>'ул. Пушкина 31а'!D109</f>
        <v>0</v>
      </c>
      <c r="N104" s="63">
        <f>'ул. Жулябина 27'!D109</f>
        <v>268522.45</v>
      </c>
      <c r="O104" s="63">
        <f t="shared" si="3"/>
        <v>2112016.2600000002</v>
      </c>
    </row>
    <row r="105" spans="1:15" ht="15.75">
      <c r="A105" s="27"/>
      <c r="B105" s="40" t="s">
        <v>162</v>
      </c>
      <c r="C105" s="37"/>
      <c r="D105" s="63">
        <f>'Ногинское ш. 10'!D110</f>
        <v>30562.54</v>
      </c>
      <c r="E105" s="63">
        <f>'Ногинское ш. 12а'!D110</f>
        <v>0</v>
      </c>
      <c r="F105" s="63">
        <f>'Ногинское ш. 20'!D110</f>
        <v>31853.91</v>
      </c>
      <c r="G105" s="63">
        <f>'Ногинское ш. 22'!D110</f>
        <v>31853.91</v>
      </c>
      <c r="H105" s="63">
        <f>'пр. Ленина 4'!D110</f>
        <v>0</v>
      </c>
      <c r="I105" s="63">
        <f>'пр. Ленина 4а'!D110</f>
        <v>0</v>
      </c>
      <c r="J105" s="63">
        <f>'пр. Ленина 6'!D110</f>
        <v>11273.91</v>
      </c>
      <c r="K105" s="63">
        <f>'пр. Ленина 8'!D110</f>
        <v>0</v>
      </c>
      <c r="L105" s="63">
        <f>'ул. Пушкина 27'!D110</f>
        <v>0</v>
      </c>
      <c r="M105" s="63">
        <f>'ул. Пушкина 31а'!D110</f>
        <v>0</v>
      </c>
      <c r="N105" s="63">
        <f>'ул. Жулябина 27'!D110</f>
        <v>15373.51</v>
      </c>
      <c r="O105" s="63">
        <f t="shared" si="3"/>
        <v>120917.78</v>
      </c>
    </row>
    <row r="106" spans="1:15" ht="15.75">
      <c r="A106" s="27" t="s">
        <v>7</v>
      </c>
      <c r="B106" s="41" t="s">
        <v>163</v>
      </c>
      <c r="C106" s="37"/>
      <c r="D106" s="63">
        <f>'Ногинское ш. 10'!D111</f>
        <v>104154.32</v>
      </c>
      <c r="E106" s="63">
        <f>'Ногинское ш. 12а'!D111</f>
        <v>0</v>
      </c>
      <c r="F106" s="63">
        <f>'Ногинское ш. 20'!D111</f>
        <v>101462.8</v>
      </c>
      <c r="G106" s="63">
        <f>'Ногинское ш. 22'!D111</f>
        <v>102385.4</v>
      </c>
      <c r="H106" s="63">
        <f>'пр. Ленина 4'!D111</f>
        <v>0</v>
      </c>
      <c r="I106" s="63">
        <f>'пр. Ленина 4а'!D111</f>
        <v>0</v>
      </c>
      <c r="J106" s="63">
        <f>'пр. Ленина 6'!D111</f>
        <v>100262.04</v>
      </c>
      <c r="K106" s="63">
        <f>'пр. Ленина 8'!D111</f>
        <v>0</v>
      </c>
      <c r="L106" s="63">
        <f>'ул. Пушкина 27'!D111</f>
        <v>0</v>
      </c>
      <c r="M106" s="63">
        <f>'ул. Пушкина 31а'!D111</f>
        <v>0</v>
      </c>
      <c r="N106" s="63">
        <f>'ул. Жулябина 27'!D111</f>
        <v>77448.47</v>
      </c>
      <c r="O106" s="63">
        <f t="shared" si="3"/>
        <v>485713.03</v>
      </c>
    </row>
    <row r="107" spans="1:15" ht="15.75">
      <c r="A107" s="42" t="s">
        <v>7</v>
      </c>
      <c r="B107" s="43" t="s">
        <v>185</v>
      </c>
      <c r="C107" s="44"/>
      <c r="D107" s="63">
        <f>'Ногинское ш. 10'!D112</f>
        <v>2936</v>
      </c>
      <c r="E107" s="63">
        <f>'Ногинское ш. 12а'!D112</f>
        <v>0</v>
      </c>
      <c r="F107" s="63">
        <f>'Ногинское ш. 20'!D112</f>
        <v>2935</v>
      </c>
      <c r="G107" s="63">
        <f>'Ногинское ш. 22'!D112</f>
        <v>2936</v>
      </c>
      <c r="H107" s="63">
        <f>'пр. Ленина 4'!D112</f>
        <v>0</v>
      </c>
      <c r="I107" s="63">
        <f>'пр. Ленина 4а'!D112</f>
        <v>0</v>
      </c>
      <c r="J107" s="63">
        <f>'пр. Ленина 6'!D112</f>
        <v>1468</v>
      </c>
      <c r="K107" s="63">
        <f>'пр. Ленина 8'!D112</f>
        <v>0</v>
      </c>
      <c r="L107" s="63">
        <f>'ул. Пушкина 27'!D112</f>
        <v>0</v>
      </c>
      <c r="M107" s="63">
        <f>'ул. Пушкина 31а'!D112</f>
        <v>0</v>
      </c>
      <c r="N107" s="63">
        <f>'ул. Жулябина 27'!D112</f>
        <v>2202</v>
      </c>
      <c r="O107" s="63">
        <f t="shared" si="3"/>
        <v>12477</v>
      </c>
    </row>
    <row r="108" spans="1:15" ht="64.5" customHeight="1">
      <c r="A108" s="27">
        <f>SUM(A102)+1</f>
        <v>6</v>
      </c>
      <c r="B108" s="45" t="s">
        <v>164</v>
      </c>
      <c r="C108" s="46"/>
      <c r="D108" s="63">
        <f>'Ногинское ш. 10'!D113</f>
        <v>797493.54</v>
      </c>
      <c r="E108" s="63">
        <f>'Ногинское ш. 12а'!D113</f>
        <v>326082.17</v>
      </c>
      <c r="F108" s="63">
        <f>'Ногинское ш. 20'!D113</f>
        <v>520991.97000000003</v>
      </c>
      <c r="G108" s="63">
        <f>'Ногинское ш. 22'!D113</f>
        <v>799801.7</v>
      </c>
      <c r="H108" s="63">
        <f>'пр. Ленина 4'!D113</f>
        <v>202644.01</v>
      </c>
      <c r="I108" s="63">
        <f>'пр. Ленина 4а'!D113</f>
        <v>154856.09999999998</v>
      </c>
      <c r="J108" s="63">
        <f>'пр. Ленина 6'!D113</f>
        <v>616395.8200000001</v>
      </c>
      <c r="K108" s="63">
        <f>'пр. Ленина 8'!D113</f>
        <v>173273.39</v>
      </c>
      <c r="L108" s="63">
        <f>'ул. Пушкина 27'!D113</f>
        <v>211529.94</v>
      </c>
      <c r="M108" s="63">
        <f>'ул. Пушкина 31а'!D113</f>
        <v>173640.19999999998</v>
      </c>
      <c r="N108" s="63">
        <f>'ул. Жулябина 27'!D113</f>
        <v>1085783.67</v>
      </c>
      <c r="O108" s="63">
        <f t="shared" si="3"/>
        <v>5062492.51</v>
      </c>
    </row>
    <row r="109" spans="1:15" ht="50.25" customHeight="1">
      <c r="A109" s="47" t="s">
        <v>7</v>
      </c>
      <c r="B109" s="48" t="s">
        <v>165</v>
      </c>
      <c r="C109" s="49"/>
      <c r="D109" s="63">
        <f>'Ногинское ш. 10'!D114</f>
        <v>200278</v>
      </c>
      <c r="E109" s="63">
        <f>'Ногинское ш. 12а'!D114</f>
        <v>95313</v>
      </c>
      <c r="F109" s="63">
        <f>'Ногинское ш. 20'!D114</f>
        <v>259059</v>
      </c>
      <c r="G109" s="63">
        <f>'Ногинское ш. 22'!D114</f>
        <v>257077</v>
      </c>
      <c r="H109" s="63">
        <f>'пр. Ленина 4'!D114</f>
        <v>94663</v>
      </c>
      <c r="I109" s="63">
        <f>'пр. Ленина 4а'!D114</f>
        <v>76836</v>
      </c>
      <c r="J109" s="63">
        <f>'пр. Ленина 6'!D114</f>
        <v>227688</v>
      </c>
      <c r="K109" s="63">
        <f>'пр. Ленина 8'!D114</f>
        <v>92542</v>
      </c>
      <c r="L109" s="63">
        <f>'ул. Пушкина 27'!D114</f>
        <v>97876</v>
      </c>
      <c r="M109" s="63">
        <f>'ул. Пушкина 31а'!D114</f>
        <v>78996</v>
      </c>
      <c r="N109" s="63">
        <f>'ул. Жулябина 27'!D114</f>
        <v>298175</v>
      </c>
      <c r="O109" s="63">
        <f t="shared" si="3"/>
        <v>1778503</v>
      </c>
    </row>
    <row r="110" spans="1:15" ht="15.75">
      <c r="A110" s="51" t="s">
        <v>7</v>
      </c>
      <c r="B110" s="52" t="s">
        <v>166</v>
      </c>
      <c r="C110" s="37"/>
      <c r="D110" s="63">
        <f>'Ногинское ш. 10'!D115</f>
        <v>61886</v>
      </c>
      <c r="E110" s="63">
        <f>'Ногинское ш. 12а'!D115</f>
        <v>29452</v>
      </c>
      <c r="F110" s="63">
        <f>'Ногинское ш. 20'!D115</f>
        <v>80049</v>
      </c>
      <c r="G110" s="63">
        <f>'Ногинское ш. 22'!D115</f>
        <v>79437</v>
      </c>
      <c r="H110" s="63">
        <f>'пр. Ленина 4'!D115</f>
        <v>29251</v>
      </c>
      <c r="I110" s="63">
        <f>'пр. Ленина 4а'!D115</f>
        <v>23742</v>
      </c>
      <c r="J110" s="63">
        <f>'пр. Ленина 6'!D115</f>
        <v>70356</v>
      </c>
      <c r="K110" s="63">
        <f>'пр. Ленина 8'!D115</f>
        <v>28596</v>
      </c>
      <c r="L110" s="63">
        <f>'ул. Пушкина 27'!D115</f>
        <v>30244</v>
      </c>
      <c r="M110" s="63">
        <f>'ул. Пушкина 31а'!D115</f>
        <v>24410</v>
      </c>
      <c r="N110" s="63">
        <f>'ул. Жулябина 27'!D115</f>
        <v>92136</v>
      </c>
      <c r="O110" s="63">
        <f t="shared" si="3"/>
        <v>549559</v>
      </c>
    </row>
    <row r="111" spans="1:15" ht="15.75">
      <c r="A111" s="51" t="s">
        <v>7</v>
      </c>
      <c r="B111" s="52" t="s">
        <v>167</v>
      </c>
      <c r="C111" s="37"/>
      <c r="D111" s="63">
        <f>'Ногинское ш. 10'!D116</f>
        <v>25334.47</v>
      </c>
      <c r="E111" s="63">
        <f>'Ногинское ш. 12а'!D116</f>
        <v>12644.05</v>
      </c>
      <c r="F111" s="63">
        <f>'Ногинское ш. 20'!D116</f>
        <v>31399.59</v>
      </c>
      <c r="G111" s="63">
        <f>'Ногинское ш. 22'!D116</f>
        <v>30582.63</v>
      </c>
      <c r="H111" s="63">
        <f>'пр. Ленина 4'!D116</f>
        <v>9638.14</v>
      </c>
      <c r="I111" s="63">
        <f>'пр. Ленина 4а'!D116</f>
        <v>8729.11</v>
      </c>
      <c r="J111" s="63">
        <f>'пр. Ленина 6'!D116</f>
        <v>27905.89</v>
      </c>
      <c r="K111" s="63">
        <f>'пр. Ленина 8'!D116</f>
        <v>9547.39</v>
      </c>
      <c r="L111" s="63">
        <f>'ул. Пушкина 27'!D116</f>
        <v>13281.66</v>
      </c>
      <c r="M111" s="63">
        <f>'ул. Пушкина 31а'!D116</f>
        <v>11147.67</v>
      </c>
      <c r="N111" s="63">
        <f>'ул. Жулябина 27'!D116</f>
        <v>40014.45</v>
      </c>
      <c r="O111" s="63">
        <f t="shared" si="3"/>
        <v>220225.05000000005</v>
      </c>
    </row>
    <row r="112" spans="1:15" ht="15.75">
      <c r="A112" s="51" t="s">
        <v>7</v>
      </c>
      <c r="B112" s="52" t="s">
        <v>168</v>
      </c>
      <c r="C112" s="37"/>
      <c r="D112" s="63">
        <f>'Ногинское ш. 10'!D117</f>
        <v>165477</v>
      </c>
      <c r="E112" s="63">
        <f>'Ногинское ш. 12а'!D117</f>
        <v>1220</v>
      </c>
      <c r="F112" s="63">
        <f>'Ногинское ш. 20'!D117</f>
        <v>3317</v>
      </c>
      <c r="G112" s="63">
        <f>'Ногинское ш. 22'!D117</f>
        <v>3263</v>
      </c>
      <c r="H112" s="63">
        <f>'пр. Ленина 4'!D117</f>
        <v>1191</v>
      </c>
      <c r="I112" s="63">
        <f>'пр. Ленина 4а'!D117</f>
        <v>984</v>
      </c>
      <c r="J112" s="63">
        <f>'пр. Ленина 6'!D117</f>
        <v>76864</v>
      </c>
      <c r="K112" s="63">
        <f>'пр. Ленина 8'!D117</f>
        <v>1185</v>
      </c>
      <c r="L112" s="63">
        <f>'ул. Пушкина 27'!D117</f>
        <v>11961</v>
      </c>
      <c r="M112" s="63">
        <f>'ул. Пушкина 31а'!D117</f>
        <v>1012</v>
      </c>
      <c r="N112" s="63">
        <f>'ул. Жулябина 27'!D117</f>
        <v>3566</v>
      </c>
      <c r="O112" s="63">
        <f t="shared" si="3"/>
        <v>270040</v>
      </c>
    </row>
    <row r="113" spans="1:15" ht="15.75">
      <c r="A113" s="51"/>
      <c r="B113" s="52"/>
      <c r="C113" s="37"/>
      <c r="D113" s="63">
        <f>'Ногинское ш. 10'!D118</f>
        <v>2565</v>
      </c>
      <c r="E113" s="63">
        <f>'Ногинское ш. 12а'!D118</f>
        <v>1220</v>
      </c>
      <c r="F113" s="63">
        <f>'Ногинское ш. 20'!D118</f>
        <v>3317</v>
      </c>
      <c r="G113" s="63">
        <f>'Ногинское ш. 22'!D118</f>
        <v>3263</v>
      </c>
      <c r="H113" s="63">
        <f>'пр. Ленина 4'!D118</f>
        <v>1191</v>
      </c>
      <c r="I113" s="63">
        <f>'пр. Ленина 4а'!D118</f>
        <v>984</v>
      </c>
      <c r="J113" s="63">
        <f>'пр. Ленина 6'!D118</f>
        <v>2916</v>
      </c>
      <c r="K113" s="63">
        <f>'пр. Ленина 8'!D118</f>
        <v>1185</v>
      </c>
      <c r="L113" s="63">
        <f>'ул. Пушкина 27'!D118</f>
        <v>1253</v>
      </c>
      <c r="M113" s="63">
        <f>'ул. Пушкина 31а'!D118</f>
        <v>1012</v>
      </c>
      <c r="N113" s="63">
        <f>'ул. Жулябина 27'!D118</f>
        <v>3566</v>
      </c>
      <c r="O113" s="63">
        <f t="shared" si="3"/>
        <v>22472</v>
      </c>
    </row>
    <row r="114" spans="1:15" ht="15.75">
      <c r="A114" s="51"/>
      <c r="B114" s="52"/>
      <c r="C114" s="37"/>
      <c r="D114" s="63">
        <f>'Ногинское ш. 10'!D119</f>
        <v>5045</v>
      </c>
      <c r="E114" s="63">
        <f>'Ногинское ш. 12а'!D119</f>
        <v>0</v>
      </c>
      <c r="F114" s="63">
        <f>'Ногинское ш. 20'!D119</f>
        <v>0</v>
      </c>
      <c r="G114" s="63">
        <f>'Ногинское ш. 22'!D119</f>
        <v>0</v>
      </c>
      <c r="H114" s="63">
        <f>'пр. Ленина 4'!D119</f>
        <v>0</v>
      </c>
      <c r="I114" s="63">
        <f>'пр. Ленина 4а'!D119</f>
        <v>0</v>
      </c>
      <c r="J114" s="63">
        <f>'пр. Ленина 6'!D119</f>
        <v>73948</v>
      </c>
      <c r="K114" s="63">
        <f>'пр. Ленина 8'!D119</f>
        <v>0</v>
      </c>
      <c r="L114" s="63">
        <f>'ул. Пушкина 27'!D119</f>
        <v>5044</v>
      </c>
      <c r="M114" s="63">
        <f>'ул. Пушкина 31а'!D119</f>
        <v>0</v>
      </c>
      <c r="N114" s="63">
        <f>'ул. Жулябина 27'!D119</f>
        <v>0</v>
      </c>
      <c r="O114" s="63">
        <f t="shared" si="3"/>
        <v>84037</v>
      </c>
    </row>
    <row r="115" spans="1:15" ht="15.75">
      <c r="A115" s="51"/>
      <c r="B115" s="52"/>
      <c r="C115" s="37"/>
      <c r="D115" s="63">
        <f>'Ногинское ш. 10'!D120</f>
        <v>157867</v>
      </c>
      <c r="E115" s="63">
        <f>'Ногинское ш. 12а'!D120</f>
        <v>0</v>
      </c>
      <c r="F115" s="63">
        <f>'Ногинское ш. 20'!D120</f>
        <v>0</v>
      </c>
      <c r="G115" s="63">
        <f>'Ногинское ш. 22'!D120</f>
        <v>0</v>
      </c>
      <c r="H115" s="63">
        <f>'пр. Ленина 4'!D120</f>
        <v>0</v>
      </c>
      <c r="I115" s="63">
        <f>'пр. Ленина 4а'!D120</f>
        <v>0</v>
      </c>
      <c r="J115" s="63">
        <f>'пр. Ленина 6'!D120</f>
        <v>0</v>
      </c>
      <c r="K115" s="63">
        <f>'пр. Ленина 8'!D120</f>
        <v>0</v>
      </c>
      <c r="L115" s="63">
        <f>'ул. Пушкина 27'!D120</f>
        <v>5664</v>
      </c>
      <c r="M115" s="63">
        <f>'ул. Пушкина 31а'!D120</f>
        <v>0</v>
      </c>
      <c r="N115" s="63">
        <f>'ул. Жулябина 27'!D120</f>
        <v>0</v>
      </c>
      <c r="O115" s="63">
        <f t="shared" si="3"/>
        <v>163531</v>
      </c>
    </row>
    <row r="116" spans="1:15" ht="15.75">
      <c r="A116" s="51"/>
      <c r="B116" s="52"/>
      <c r="C116" s="37"/>
      <c r="D116" s="63">
        <f>'Ногинское ш. 10'!D121</f>
        <v>0</v>
      </c>
      <c r="E116" s="63">
        <f>'Ногинское ш. 12а'!D121</f>
        <v>0</v>
      </c>
      <c r="F116" s="63">
        <f>'Ногинское ш. 20'!D121</f>
        <v>0</v>
      </c>
      <c r="G116" s="63">
        <f>'Ногинское ш. 22'!D121</f>
        <v>0</v>
      </c>
      <c r="H116" s="63">
        <f>'пр. Ленина 4'!D121</f>
        <v>0</v>
      </c>
      <c r="I116" s="63">
        <f>'пр. Ленина 4а'!D121</f>
        <v>0</v>
      </c>
      <c r="J116" s="63">
        <f>'пр. Ленина 6'!D121</f>
        <v>0</v>
      </c>
      <c r="K116" s="63">
        <f>'пр. Ленина 8'!D121</f>
        <v>0</v>
      </c>
      <c r="L116" s="63">
        <f>'ул. Пушкина 27'!D121</f>
        <v>0</v>
      </c>
      <c r="M116" s="63">
        <f>'ул. Пушкина 31а'!D121</f>
        <v>0</v>
      </c>
      <c r="N116" s="63">
        <f>'ул. Жулябина 27'!D121</f>
        <v>0</v>
      </c>
      <c r="O116" s="63">
        <f t="shared" si="3"/>
        <v>0</v>
      </c>
    </row>
    <row r="117" spans="1:15" ht="15.75">
      <c r="A117" s="51"/>
      <c r="B117" s="52"/>
      <c r="C117" s="37"/>
      <c r="D117" s="63">
        <f>'Ногинское ш. 10'!D122</f>
        <v>0</v>
      </c>
      <c r="E117" s="63">
        <f>'Ногинское ш. 12а'!D122</f>
        <v>0</v>
      </c>
      <c r="F117" s="63">
        <f>'Ногинское ш. 20'!D122</f>
        <v>0</v>
      </c>
      <c r="G117" s="63">
        <f>'Ногинское ш. 22'!D122</f>
        <v>0</v>
      </c>
      <c r="H117" s="63">
        <f>'пр. Ленина 4'!D122</f>
        <v>0</v>
      </c>
      <c r="I117" s="63">
        <f>'пр. Ленина 4а'!D122</f>
        <v>0</v>
      </c>
      <c r="J117" s="63">
        <f>'пр. Ленина 6'!D122</f>
        <v>0</v>
      </c>
      <c r="K117" s="63">
        <f>'пр. Ленина 8'!D122</f>
        <v>0</v>
      </c>
      <c r="L117" s="63">
        <f>'ул. Пушкина 27'!D122</f>
        <v>0</v>
      </c>
      <c r="M117" s="63">
        <f>'ул. Пушкина 31а'!D122</f>
        <v>0</v>
      </c>
      <c r="N117" s="63">
        <f>'ул. Жулябина 27'!D122</f>
        <v>0</v>
      </c>
      <c r="O117" s="63">
        <f t="shared" si="3"/>
        <v>0</v>
      </c>
    </row>
    <row r="118" spans="1:15" ht="15.75">
      <c r="A118" s="51"/>
      <c r="B118" s="52"/>
      <c r="C118" s="37"/>
      <c r="D118" s="63">
        <f>'Ногинское ш. 10'!D123</f>
        <v>0</v>
      </c>
      <c r="E118" s="63">
        <f>'Ногинское ш. 12а'!D123</f>
        <v>0</v>
      </c>
      <c r="F118" s="63">
        <f>'Ногинское ш. 20'!D123</f>
        <v>0</v>
      </c>
      <c r="G118" s="63">
        <f>'Ногинское ш. 22'!D123</f>
        <v>0</v>
      </c>
      <c r="H118" s="63">
        <f>'пр. Ленина 4'!D123</f>
        <v>0</v>
      </c>
      <c r="I118" s="63">
        <f>'пр. Ленина 4а'!D123</f>
        <v>0</v>
      </c>
      <c r="J118" s="63">
        <f>'пр. Ленина 6'!D123</f>
        <v>0</v>
      </c>
      <c r="K118" s="63">
        <f>'пр. Ленина 8'!D123</f>
        <v>0</v>
      </c>
      <c r="L118" s="63">
        <f>'ул. Пушкина 27'!D123</f>
        <v>0</v>
      </c>
      <c r="M118" s="63">
        <f>'ул. Пушкина 31а'!D123</f>
        <v>0</v>
      </c>
      <c r="N118" s="63">
        <f>'ул. Жулябина 27'!D123</f>
        <v>0</v>
      </c>
      <c r="O118" s="63">
        <f t="shared" si="3"/>
        <v>0</v>
      </c>
    </row>
    <row r="119" spans="1:15" ht="15.75">
      <c r="A119" s="51" t="s">
        <v>7</v>
      </c>
      <c r="B119" s="52" t="s">
        <v>169</v>
      </c>
      <c r="C119" s="37"/>
      <c r="D119" s="63">
        <f>'Ногинское ш. 10'!D124</f>
        <v>55385</v>
      </c>
      <c r="E119" s="63">
        <f>'Ногинское ш. 12а'!D124</f>
        <v>26358</v>
      </c>
      <c r="F119" s="63">
        <f>'Ногинское ш. 20'!D124</f>
        <v>71640</v>
      </c>
      <c r="G119" s="63">
        <f>'Ногинское ш. 22'!D124</f>
        <v>70466</v>
      </c>
      <c r="H119" s="63">
        <f>'пр. Ленина 4'!D124</f>
        <v>25729</v>
      </c>
      <c r="I119" s="63">
        <f>'пр. Ленина 4а'!D124</f>
        <v>21248</v>
      </c>
      <c r="J119" s="63">
        <f>'пр. Ленина 6'!D124</f>
        <v>62965</v>
      </c>
      <c r="K119" s="63">
        <f>'пр. Ленина 8'!D124</f>
        <v>25592</v>
      </c>
      <c r="L119" s="63">
        <f>'ул. Пушкина 27'!D124</f>
        <v>27067</v>
      </c>
      <c r="M119" s="63">
        <f>'ул. Пушкина 31а'!D124</f>
        <v>21846</v>
      </c>
      <c r="N119" s="63">
        <f>'ул. Жулябина 27'!D124</f>
        <v>77017</v>
      </c>
      <c r="O119" s="63">
        <f t="shared" si="3"/>
        <v>485313</v>
      </c>
    </row>
    <row r="120" spans="1:15" ht="15.75">
      <c r="A120" s="51" t="s">
        <v>7</v>
      </c>
      <c r="B120" s="52" t="s">
        <v>170</v>
      </c>
      <c r="C120" s="37"/>
      <c r="D120" s="63">
        <f>'Ногинское ш. 10'!D125</f>
        <v>254914.07</v>
      </c>
      <c r="E120" s="63">
        <f>'Ногинское ш. 12а'!D125</f>
        <v>144810.12</v>
      </c>
      <c r="F120" s="63">
        <f>'Ногинское ш. 20'!D125</f>
        <v>31264.38</v>
      </c>
      <c r="G120" s="63">
        <f>'Ногинское ш. 22'!D125</f>
        <v>315438.06999999995</v>
      </c>
      <c r="H120" s="63">
        <f>'пр. Ленина 4'!D125</f>
        <v>26275.87</v>
      </c>
      <c r="I120" s="63">
        <f>'пр. Ленина 4а'!D125</f>
        <v>10188.99</v>
      </c>
      <c r="J120" s="63">
        <f>'пр. Ленина 6'!D125</f>
        <v>111712.93</v>
      </c>
      <c r="K120" s="63">
        <f>'пр. Ленина 8'!D125</f>
        <v>0</v>
      </c>
      <c r="L120" s="63">
        <f>'ул. Пушкина 27'!D125</f>
        <v>14376.28</v>
      </c>
      <c r="M120" s="63">
        <f>'ул. Пушкина 31а'!D125</f>
        <v>22731.53</v>
      </c>
      <c r="N120" s="63">
        <f>'ул. Жулябина 27'!D125</f>
        <v>527290.22</v>
      </c>
      <c r="O120" s="63">
        <f t="shared" si="3"/>
        <v>1459002.46</v>
      </c>
    </row>
    <row r="121" spans="1:15" ht="15.75">
      <c r="A121" s="51"/>
      <c r="B121" s="52" t="s">
        <v>188</v>
      </c>
      <c r="C121" s="37"/>
      <c r="D121" s="63">
        <f>'Ногинское ш. 10'!D126</f>
        <v>102323</v>
      </c>
      <c r="E121" s="63">
        <f>'Ногинское ш. 12а'!D126</f>
        <v>62723</v>
      </c>
      <c r="F121" s="63">
        <f>'Ногинское ш. 20'!D126</f>
        <v>30009</v>
      </c>
      <c r="G121" s="63">
        <f>'Ногинское ш. 22'!D126</f>
        <v>3519.16</v>
      </c>
      <c r="H121" s="63">
        <f>'пр. Ленина 4'!D126</f>
        <v>23475.16</v>
      </c>
      <c r="I121" s="63">
        <f>'пр. Ленина 4а'!D126</f>
        <v>10188.99</v>
      </c>
      <c r="J121" s="63">
        <f>'пр. Ленина 6'!D126</f>
        <v>38427</v>
      </c>
      <c r="K121" s="63">
        <f>'пр. Ленина 8'!D126</f>
        <v>0</v>
      </c>
      <c r="L121" s="63">
        <f>'ул. Пушкина 27'!D126</f>
        <v>9290.52</v>
      </c>
      <c r="M121" s="63">
        <f>'ул. Пушкина 31а'!D126</f>
        <v>22731.53</v>
      </c>
      <c r="N121" s="63">
        <f>'ул. Жулябина 27'!D126</f>
        <v>46110</v>
      </c>
      <c r="O121" s="63">
        <f t="shared" si="3"/>
        <v>348797.36</v>
      </c>
    </row>
    <row r="122" spans="1:15" ht="15.75">
      <c r="A122" s="51"/>
      <c r="B122" s="52"/>
      <c r="C122" s="37"/>
      <c r="D122" s="63">
        <f>'Ногинское ш. 10'!D127</f>
        <v>152402.73</v>
      </c>
      <c r="E122" s="63">
        <f>'Ногинское ш. 12а'!D127</f>
        <v>82087.12</v>
      </c>
      <c r="F122" s="63">
        <f>'Ногинское ш. 20'!D127</f>
        <v>1255.38</v>
      </c>
      <c r="G122" s="63">
        <f>'Ногинское ш. 22'!D127</f>
        <v>311918.91</v>
      </c>
      <c r="H122" s="63">
        <f>'пр. Ленина 4'!D127</f>
        <v>2800.71</v>
      </c>
      <c r="I122" s="63">
        <f>'пр. Ленина 4а'!D127</f>
        <v>0</v>
      </c>
      <c r="J122" s="63">
        <f>'пр. Ленина 6'!D127</f>
        <v>73285.93</v>
      </c>
      <c r="K122" s="63">
        <f>'пр. Ленина 8'!D127</f>
        <v>0</v>
      </c>
      <c r="L122" s="63">
        <f>'ул. Пушкина 27'!D127</f>
        <v>5085.76</v>
      </c>
      <c r="M122" s="63">
        <f>'ул. Пушкина 31а'!D127</f>
        <v>0</v>
      </c>
      <c r="N122" s="63">
        <f>'ул. Жулябина 27'!D127</f>
        <v>310009.99</v>
      </c>
      <c r="O122" s="63">
        <f t="shared" si="3"/>
        <v>938846.53</v>
      </c>
    </row>
    <row r="123" spans="1:15" ht="15.75">
      <c r="A123" s="51"/>
      <c r="B123" s="52"/>
      <c r="C123" s="37"/>
      <c r="D123" s="63">
        <f>'Ногинское ш. 10'!D128</f>
        <v>188.34</v>
      </c>
      <c r="E123" s="63">
        <f>'Ногинское ш. 12а'!D128</f>
        <v>0</v>
      </c>
      <c r="F123" s="63">
        <f>'Ногинское ш. 20'!D128</f>
        <v>0</v>
      </c>
      <c r="G123" s="63">
        <f>'Ногинское ш. 22'!D128</f>
        <v>0</v>
      </c>
      <c r="H123" s="63">
        <f>'пр. Ленина 4'!D128</f>
        <v>0</v>
      </c>
      <c r="I123" s="63">
        <f>'пр. Ленина 4а'!D128</f>
        <v>0</v>
      </c>
      <c r="J123" s="63">
        <f>'пр. Ленина 6'!D128</f>
        <v>0</v>
      </c>
      <c r="K123" s="63">
        <f>'пр. Ленина 8'!D128</f>
        <v>0</v>
      </c>
      <c r="L123" s="63">
        <f>'ул. Пушкина 27'!D128</f>
        <v>0</v>
      </c>
      <c r="M123" s="63">
        <f>'ул. Пушкина 31а'!D128</f>
        <v>0</v>
      </c>
      <c r="N123" s="63">
        <f>'ул. Жулябина 27'!D128</f>
        <v>9416.49</v>
      </c>
      <c r="O123" s="63">
        <f t="shared" si="3"/>
        <v>9604.83</v>
      </c>
    </row>
    <row r="124" spans="1:15" ht="15.75">
      <c r="A124" s="51"/>
      <c r="B124" s="52"/>
      <c r="C124" s="37"/>
      <c r="D124" s="63">
        <f>'Ногинское ш. 10'!D129</f>
        <v>0</v>
      </c>
      <c r="E124" s="63">
        <f>'Ногинское ш. 12а'!D129</f>
        <v>0</v>
      </c>
      <c r="F124" s="63">
        <f>'Ногинское ш. 20'!D129</f>
        <v>0</v>
      </c>
      <c r="G124" s="63">
        <f>'Ногинское ш. 22'!D129</f>
        <v>0</v>
      </c>
      <c r="H124" s="63">
        <f>'пр. Ленина 4'!D129</f>
        <v>0</v>
      </c>
      <c r="I124" s="63">
        <f>'пр. Ленина 4а'!D129</f>
        <v>0</v>
      </c>
      <c r="J124" s="63">
        <f>'пр. Ленина 6'!D129</f>
        <v>0</v>
      </c>
      <c r="K124" s="63">
        <f>'пр. Ленина 8'!D129</f>
        <v>0</v>
      </c>
      <c r="L124" s="63">
        <f>'ул. Пушкина 27'!D129</f>
        <v>0</v>
      </c>
      <c r="M124" s="63">
        <f>'ул. Пушкина 31а'!D129</f>
        <v>0</v>
      </c>
      <c r="N124" s="63">
        <f>'ул. Жулябина 27'!D129</f>
        <v>161753.74</v>
      </c>
      <c r="O124" s="63">
        <f t="shared" si="3"/>
        <v>161753.74</v>
      </c>
    </row>
    <row r="125" spans="1:15" ht="15.75">
      <c r="A125" s="51"/>
      <c r="B125" s="52"/>
      <c r="C125" s="37"/>
      <c r="D125" s="63">
        <f>'Ногинское ш. 10'!D130</f>
        <v>0</v>
      </c>
      <c r="E125" s="63">
        <f>'Ногинское ш. 12а'!D130</f>
        <v>0</v>
      </c>
      <c r="F125" s="63">
        <f>'Ногинское ш. 20'!D130</f>
        <v>0</v>
      </c>
      <c r="G125" s="63">
        <f>'Ногинское ш. 22'!D130</f>
        <v>0</v>
      </c>
      <c r="H125" s="63">
        <f>'пр. Ленина 4'!D130</f>
        <v>0</v>
      </c>
      <c r="I125" s="63">
        <f>'пр. Ленина 4а'!D130</f>
        <v>0</v>
      </c>
      <c r="J125" s="63">
        <f>'пр. Ленина 6'!D130</f>
        <v>0</v>
      </c>
      <c r="K125" s="63">
        <f>'пр. Ленина 8'!D130</f>
        <v>0</v>
      </c>
      <c r="L125" s="63">
        <f>'ул. Пушкина 27'!D130</f>
        <v>0</v>
      </c>
      <c r="M125" s="63">
        <f>'ул. Пушкина 31а'!D130</f>
        <v>0</v>
      </c>
      <c r="N125" s="63">
        <f>'ул. Жулябина 27'!D130</f>
        <v>0</v>
      </c>
      <c r="O125" s="63">
        <f t="shared" si="3"/>
        <v>0</v>
      </c>
    </row>
    <row r="126" spans="1:15" ht="15.75">
      <c r="A126" s="51"/>
      <c r="B126" s="52"/>
      <c r="C126" s="37"/>
      <c r="D126" s="63">
        <f>'Ногинское ш. 10'!D131</f>
        <v>0</v>
      </c>
      <c r="E126" s="63">
        <f>'Ногинское ш. 12а'!D131</f>
        <v>0</v>
      </c>
      <c r="F126" s="63">
        <f>'Ногинское ш. 20'!D131</f>
        <v>0</v>
      </c>
      <c r="G126" s="63">
        <f>'Ногинское ш. 22'!D131</f>
        <v>0</v>
      </c>
      <c r="H126" s="63">
        <f>'пр. Ленина 4'!D131</f>
        <v>0</v>
      </c>
      <c r="I126" s="63">
        <f>'пр. Ленина 4а'!D131</f>
        <v>0</v>
      </c>
      <c r="J126" s="63">
        <f>'пр. Ленина 6'!D131</f>
        <v>0</v>
      </c>
      <c r="K126" s="63">
        <f>'пр. Ленина 8'!D131</f>
        <v>0</v>
      </c>
      <c r="L126" s="63">
        <f>'ул. Пушкина 27'!D131</f>
        <v>0</v>
      </c>
      <c r="M126" s="63">
        <f>'ул. Пушкина 31а'!D131</f>
        <v>0</v>
      </c>
      <c r="N126" s="63">
        <f>'ул. Жулябина 27'!D131</f>
        <v>0</v>
      </c>
      <c r="O126" s="63">
        <f t="shared" si="3"/>
        <v>0</v>
      </c>
    </row>
    <row r="127" spans="1:15" ht="15.75">
      <c r="A127" s="51"/>
      <c r="B127" s="52"/>
      <c r="C127" s="37"/>
      <c r="D127" s="63">
        <f>'Ногинское ш. 10'!D132</f>
        <v>0</v>
      </c>
      <c r="E127" s="63">
        <f>'Ногинское ш. 12а'!D132</f>
        <v>0</v>
      </c>
      <c r="F127" s="63">
        <f>'Ногинское ш. 20'!D132</f>
        <v>0</v>
      </c>
      <c r="G127" s="63">
        <f>'Ногинское ш. 22'!D132</f>
        <v>0</v>
      </c>
      <c r="H127" s="63">
        <f>'пр. Ленина 4'!D132</f>
        <v>0</v>
      </c>
      <c r="I127" s="63">
        <f>'пр. Ленина 4а'!D132</f>
        <v>0</v>
      </c>
      <c r="J127" s="63">
        <f>'пр. Ленина 6'!D132</f>
        <v>0</v>
      </c>
      <c r="K127" s="63">
        <f>'пр. Ленина 8'!D132</f>
        <v>0</v>
      </c>
      <c r="L127" s="63">
        <f>'ул. Пушкина 27'!D132</f>
        <v>0</v>
      </c>
      <c r="M127" s="63">
        <f>'ул. Пушкина 31а'!D132</f>
        <v>0</v>
      </c>
      <c r="N127" s="63">
        <f>'ул. Жулябина 27'!D132</f>
        <v>0</v>
      </c>
      <c r="O127" s="63">
        <f t="shared" si="3"/>
        <v>0</v>
      </c>
    </row>
    <row r="128" spans="1:15" ht="15.75">
      <c r="A128" s="51"/>
      <c r="B128" s="52"/>
      <c r="C128" s="37"/>
      <c r="D128" s="63">
        <f>'Ногинское ш. 10'!D133</f>
        <v>0</v>
      </c>
      <c r="E128" s="63">
        <f>'Ногинское ш. 12а'!D133</f>
        <v>0</v>
      </c>
      <c r="F128" s="63">
        <f>'Ногинское ш. 20'!D133</f>
        <v>0</v>
      </c>
      <c r="G128" s="63">
        <f>'Ногинское ш. 22'!D133</f>
        <v>0</v>
      </c>
      <c r="H128" s="63">
        <f>'пр. Ленина 4'!D133</f>
        <v>0</v>
      </c>
      <c r="I128" s="63">
        <f>'пр. Ленина 4а'!D133</f>
        <v>0</v>
      </c>
      <c r="J128" s="63">
        <f>'пр. Ленина 6'!D133</f>
        <v>0</v>
      </c>
      <c r="K128" s="63">
        <f>'пр. Ленина 8'!D133</f>
        <v>0</v>
      </c>
      <c r="L128" s="63">
        <f>'ул. Пушкина 27'!D133</f>
        <v>0</v>
      </c>
      <c r="M128" s="63">
        <f>'ул. Пушкина 31а'!D133</f>
        <v>0</v>
      </c>
      <c r="N128" s="63">
        <f>'ул. Жулябина 27'!D133</f>
        <v>0</v>
      </c>
      <c r="O128" s="63">
        <f t="shared" si="3"/>
        <v>0</v>
      </c>
    </row>
    <row r="129" spans="1:15" ht="15.75">
      <c r="A129" s="51"/>
      <c r="B129" s="52"/>
      <c r="C129" s="37"/>
      <c r="D129" s="63">
        <f>'Ногинское ш. 10'!D134</f>
        <v>0</v>
      </c>
      <c r="E129" s="63">
        <f>'Ногинское ш. 12а'!D134</f>
        <v>0</v>
      </c>
      <c r="F129" s="63">
        <f>'Ногинское ш. 20'!D134</f>
        <v>0</v>
      </c>
      <c r="G129" s="63">
        <f>'Ногинское ш. 22'!D134</f>
        <v>0</v>
      </c>
      <c r="H129" s="63">
        <f>'пр. Ленина 4'!D134</f>
        <v>0</v>
      </c>
      <c r="I129" s="63">
        <f>'пр. Ленина 4а'!D134</f>
        <v>0</v>
      </c>
      <c r="J129" s="63">
        <f>'пр. Ленина 6'!D134</f>
        <v>0</v>
      </c>
      <c r="K129" s="63">
        <f>'пр. Ленина 8'!D134</f>
        <v>0</v>
      </c>
      <c r="L129" s="63">
        <f>'ул. Пушкина 27'!D134</f>
        <v>0</v>
      </c>
      <c r="M129" s="63">
        <f>'ул. Пушкина 31а'!D134</f>
        <v>0</v>
      </c>
      <c r="N129" s="63">
        <f>'ул. Жулябина 27'!D134</f>
        <v>0</v>
      </c>
      <c r="O129" s="63">
        <f t="shared" si="3"/>
        <v>0</v>
      </c>
    </row>
    <row r="130" spans="1:15" ht="15.75">
      <c r="A130" s="51"/>
      <c r="B130" s="52"/>
      <c r="C130" s="37"/>
      <c r="D130" s="63">
        <f>'Ногинское ш. 10'!D135</f>
        <v>0</v>
      </c>
      <c r="E130" s="63">
        <f>'Ногинское ш. 12а'!D135</f>
        <v>0</v>
      </c>
      <c r="F130" s="63">
        <f>'Ногинское ш. 20'!D135</f>
        <v>0</v>
      </c>
      <c r="G130" s="63">
        <f>'Ногинское ш. 22'!D135</f>
        <v>0</v>
      </c>
      <c r="H130" s="63">
        <f>'пр. Ленина 4'!D135</f>
        <v>0</v>
      </c>
      <c r="I130" s="63">
        <f>'пр. Ленина 4а'!D135</f>
        <v>0</v>
      </c>
      <c r="J130" s="63">
        <f>'пр. Ленина 6'!D135</f>
        <v>0</v>
      </c>
      <c r="K130" s="63">
        <f>'пр. Ленина 8'!D135</f>
        <v>0</v>
      </c>
      <c r="L130" s="63">
        <f>'ул. Пушкина 27'!D135</f>
        <v>0</v>
      </c>
      <c r="M130" s="63">
        <f>'ул. Пушкина 31а'!D135</f>
        <v>0</v>
      </c>
      <c r="N130" s="63">
        <f>'ул. Жулябина 27'!D135</f>
        <v>0</v>
      </c>
      <c r="O130" s="63">
        <f t="shared" si="3"/>
        <v>0</v>
      </c>
    </row>
    <row r="131" spans="1:15" ht="15.75">
      <c r="A131" s="51" t="s">
        <v>7</v>
      </c>
      <c r="B131" s="53" t="s">
        <v>171</v>
      </c>
      <c r="C131" s="37"/>
      <c r="D131" s="63">
        <f>'Ногинское ш. 10'!D136</f>
        <v>34219</v>
      </c>
      <c r="E131" s="63">
        <f>'Ногинское ш. 12а'!D136</f>
        <v>16285</v>
      </c>
      <c r="F131" s="63">
        <f>'Ногинское ш. 20'!D136</f>
        <v>44263</v>
      </c>
      <c r="G131" s="63">
        <f>'Ногинское ш. 22'!D136</f>
        <v>43538</v>
      </c>
      <c r="H131" s="63">
        <f>'пр. Ленина 4'!D136</f>
        <v>15896</v>
      </c>
      <c r="I131" s="63">
        <f>'пр. Ленина 4а'!D136</f>
        <v>13128</v>
      </c>
      <c r="J131" s="63">
        <f>'пр. Ленина 6'!D136</f>
        <v>38904</v>
      </c>
      <c r="K131" s="63">
        <f>'пр. Ленина 8'!D136</f>
        <v>15811</v>
      </c>
      <c r="L131" s="63">
        <f>'ул. Пушкина 27'!D136</f>
        <v>16724</v>
      </c>
      <c r="M131" s="63">
        <f>'ул. Пушкина 31а'!D136</f>
        <v>13497</v>
      </c>
      <c r="N131" s="63">
        <f>'ул. Жулябина 27'!D136</f>
        <v>47585</v>
      </c>
      <c r="O131" s="63">
        <f t="shared" si="3"/>
        <v>299850</v>
      </c>
    </row>
    <row r="132" spans="1:15" ht="15.75">
      <c r="A132" s="51"/>
      <c r="B132" s="54" t="s">
        <v>172</v>
      </c>
      <c r="C132" s="37"/>
      <c r="D132" s="63">
        <f>'Ногинское ш. 10'!D137</f>
        <v>3993</v>
      </c>
      <c r="E132" s="63">
        <f>'Ногинское ш. 12а'!D137</f>
        <v>1900</v>
      </c>
      <c r="F132" s="63">
        <f>'Ногинское ш. 20'!D137</f>
        <v>5165</v>
      </c>
      <c r="G132" s="63">
        <f>'Ногинское ш. 22'!D137</f>
        <v>5081</v>
      </c>
      <c r="H132" s="63">
        <f>'пр. Ленина 4'!D137</f>
        <v>1855</v>
      </c>
      <c r="I132" s="63">
        <f>'пр. Ленина 4а'!D137</f>
        <v>1532</v>
      </c>
      <c r="J132" s="63">
        <f>'пр. Ленина 6'!D137</f>
        <v>4540</v>
      </c>
      <c r="K132" s="63">
        <f>'пр. Ленина 8'!D137</f>
        <v>1845</v>
      </c>
      <c r="L132" s="63">
        <f>'ул. Пушкина 27'!D137</f>
        <v>1952</v>
      </c>
      <c r="M132" s="63">
        <f>'ул. Пушкина 31а'!D137</f>
        <v>1575</v>
      </c>
      <c r="N132" s="63">
        <f>'ул. Жулябина 27'!D137</f>
        <v>5553</v>
      </c>
      <c r="O132" s="63">
        <f t="shared" si="3"/>
        <v>34991</v>
      </c>
    </row>
    <row r="133" spans="1:15" ht="15.75">
      <c r="A133" s="51"/>
      <c r="B133" s="54" t="s">
        <v>173</v>
      </c>
      <c r="C133" s="37"/>
      <c r="D133" s="63">
        <f>'Ногинское ш. 10'!D138</f>
        <v>12038</v>
      </c>
      <c r="E133" s="63">
        <f>'Ногинское ш. 12а'!D138</f>
        <v>5729</v>
      </c>
      <c r="F133" s="63">
        <f>'Ногинское ш. 20'!D138</f>
        <v>15571</v>
      </c>
      <c r="G133" s="63">
        <f>'Ногинское ш. 22'!D138</f>
        <v>15316</v>
      </c>
      <c r="H133" s="63">
        <f>'пр. Ленина 4'!D138</f>
        <v>5592</v>
      </c>
      <c r="I133" s="63">
        <f>'пр. Ленина 4а'!D138</f>
        <v>4618</v>
      </c>
      <c r="J133" s="63">
        <f>'пр. Ленина 6'!D138</f>
        <v>13686</v>
      </c>
      <c r="K133" s="63">
        <f>'пр. Ленина 8'!D138</f>
        <v>5562</v>
      </c>
      <c r="L133" s="63">
        <f>'ул. Пушкина 27'!D138</f>
        <v>5883</v>
      </c>
      <c r="M133" s="63">
        <f>'ул. Пушкина 31а'!D138</f>
        <v>4748</v>
      </c>
      <c r="N133" s="63">
        <f>'ул. Жулябина 27'!D138</f>
        <v>16740</v>
      </c>
      <c r="O133" s="63">
        <f t="shared" si="3"/>
        <v>105483</v>
      </c>
    </row>
    <row r="134" spans="1:15" ht="15.75">
      <c r="A134" s="51"/>
      <c r="B134" s="54" t="s">
        <v>174</v>
      </c>
      <c r="C134" s="37"/>
      <c r="D134" s="63">
        <f>'Ногинское ш. 10'!D139</f>
        <v>6766</v>
      </c>
      <c r="E134" s="63">
        <f>'Ногинское ш. 12а'!D139</f>
        <v>3220</v>
      </c>
      <c r="F134" s="63">
        <f>'Ногинское ш. 20'!D139</f>
        <v>8752</v>
      </c>
      <c r="G134" s="63">
        <f>'Ногинское ш. 22'!D139</f>
        <v>8608</v>
      </c>
      <c r="H134" s="63">
        <f>'пр. Ленина 4'!D139</f>
        <v>3143</v>
      </c>
      <c r="I134" s="63">
        <f>'пр. Ленина 4а'!D139</f>
        <v>2596</v>
      </c>
      <c r="J134" s="63">
        <f>'пр. Ленина 6'!D139</f>
        <v>7692</v>
      </c>
      <c r="K134" s="63">
        <f>'пр. Ленина 8'!D139</f>
        <v>3126</v>
      </c>
      <c r="L134" s="63">
        <f>'ул. Пушкина 27'!D139</f>
        <v>3307</v>
      </c>
      <c r="M134" s="63">
        <f>'ул. Пушкина 31а'!D139</f>
        <v>2669</v>
      </c>
      <c r="N134" s="63">
        <f>'ул. Жулябина 27'!D139</f>
        <v>9409</v>
      </c>
      <c r="O134" s="63">
        <f t="shared" si="3"/>
        <v>59288</v>
      </c>
    </row>
    <row r="135" spans="1:15" ht="15.75">
      <c r="A135" s="51"/>
      <c r="B135" s="54" t="s">
        <v>175</v>
      </c>
      <c r="C135" s="37"/>
      <c r="D135" s="63">
        <f>'Ногинское ш. 10'!D140</f>
        <v>3565</v>
      </c>
      <c r="E135" s="63">
        <f>'Ногинское ш. 12а'!D140</f>
        <v>1697</v>
      </c>
      <c r="F135" s="63">
        <f>'Ногинское ш. 20'!D140</f>
        <v>4611</v>
      </c>
      <c r="G135" s="63">
        <f>'Ногинское ш. 22'!D140</f>
        <v>4536</v>
      </c>
      <c r="H135" s="63">
        <f>'пр. Ленина 4'!D140</f>
        <v>1656</v>
      </c>
      <c r="I135" s="63">
        <f>'пр. Ленина 4а'!D140</f>
        <v>1368</v>
      </c>
      <c r="J135" s="63">
        <f>'пр. Ленина 6'!D140</f>
        <v>4053</v>
      </c>
      <c r="K135" s="63">
        <f>'пр. Ленина 8'!D140</f>
        <v>1647</v>
      </c>
      <c r="L135" s="63">
        <f>'ул. Пушкина 27'!D140</f>
        <v>1742</v>
      </c>
      <c r="M135" s="63">
        <f>'ул. Пушкина 31а'!D140</f>
        <v>1406</v>
      </c>
      <c r="N135" s="63">
        <f>'ул. Жулябина 27'!D140</f>
        <v>4957</v>
      </c>
      <c r="O135" s="63">
        <f t="shared" si="3"/>
        <v>31238</v>
      </c>
    </row>
    <row r="136" spans="1:15" ht="15.75">
      <c r="A136" s="51"/>
      <c r="B136" s="54" t="s">
        <v>176</v>
      </c>
      <c r="C136" s="37"/>
      <c r="D136" s="63">
        <f>'Ногинское ш. 10'!D141</f>
        <v>7857</v>
      </c>
      <c r="E136" s="63">
        <f>'Ногинское ш. 12а'!D141</f>
        <v>3739</v>
      </c>
      <c r="F136" s="63">
        <f>'Ногинское ш. 20'!D141</f>
        <v>10164</v>
      </c>
      <c r="G136" s="63">
        <f>'Ногинское ш. 22'!D141</f>
        <v>9997</v>
      </c>
      <c r="H136" s="63">
        <f>'пр. Ленина 4'!D141</f>
        <v>3650</v>
      </c>
      <c r="I136" s="63">
        <f>'пр. Ленина 4а'!D141</f>
        <v>3014</v>
      </c>
      <c r="J136" s="63">
        <f>'пр. Ленина 6'!D141</f>
        <v>8933</v>
      </c>
      <c r="K136" s="63">
        <f>'пр. Ленина 8'!D141</f>
        <v>3631</v>
      </c>
      <c r="L136" s="63">
        <f>'ул. Пушкина 27'!D141</f>
        <v>3840</v>
      </c>
      <c r="M136" s="63">
        <f>'ул. Пушкина 31а'!D141</f>
        <v>3099</v>
      </c>
      <c r="N136" s="63">
        <f>'ул. Жулябина 27'!D141</f>
        <v>10926</v>
      </c>
      <c r="O136" s="63">
        <f t="shared" si="3"/>
        <v>68850</v>
      </c>
    </row>
    <row r="137" spans="1:15" ht="15.75">
      <c r="A137" s="27">
        <v>7</v>
      </c>
      <c r="B137" s="32" t="s">
        <v>177</v>
      </c>
      <c r="C137" s="55"/>
      <c r="D137" s="63">
        <f>'Ногинское ш. 10'!D142</f>
        <v>0</v>
      </c>
      <c r="E137" s="63">
        <f>'Ногинское ш. 12а'!D142</f>
        <v>0</v>
      </c>
      <c r="F137" s="63">
        <f>'Ногинское ш. 20'!D142</f>
        <v>0</v>
      </c>
      <c r="G137" s="63">
        <f>'Ногинское ш. 22'!D142</f>
        <v>0</v>
      </c>
      <c r="H137" s="63">
        <f>'пр. Ленина 4'!D142</f>
        <v>46002.37</v>
      </c>
      <c r="I137" s="63">
        <f>'пр. Ленина 4а'!D142</f>
        <v>0</v>
      </c>
      <c r="J137" s="63">
        <f>'пр. Ленина 6'!D142</f>
        <v>0</v>
      </c>
      <c r="K137" s="63">
        <f>'пр. Ленина 8'!D142</f>
        <v>0</v>
      </c>
      <c r="L137" s="63">
        <f>'ул. Пушкина 27'!D142</f>
        <v>0</v>
      </c>
      <c r="M137" s="63">
        <f>'ул. Пушкина 31а'!D142</f>
        <v>0</v>
      </c>
      <c r="N137" s="63">
        <f>'ул. Жулябина 27'!D142</f>
        <v>0</v>
      </c>
      <c r="O137" s="63">
        <f t="shared" si="3"/>
        <v>46002.37</v>
      </c>
    </row>
    <row r="138" spans="1:15" ht="15.75">
      <c r="A138" s="27">
        <f>SUM(A137)+1</f>
        <v>8</v>
      </c>
      <c r="B138" s="32" t="s">
        <v>178</v>
      </c>
      <c r="C138" s="55"/>
      <c r="D138" s="63">
        <f>'Ногинское ш. 10'!D143</f>
        <v>12179.12</v>
      </c>
      <c r="E138" s="63">
        <f>'Ногинское ш. 12а'!D143</f>
        <v>8356.88</v>
      </c>
      <c r="F138" s="63">
        <f>'Ногинское ш. 20'!D143</f>
        <v>13042.21</v>
      </c>
      <c r="G138" s="63">
        <f>'Ногинское ш. 22'!D143</f>
        <v>13042.21</v>
      </c>
      <c r="H138" s="63">
        <f>'пр. Ленина 4'!D143</f>
        <v>33609.11</v>
      </c>
      <c r="I138" s="63">
        <f>'пр. Ленина 4а'!D143</f>
        <v>11076.64</v>
      </c>
      <c r="J138" s="63">
        <f>'пр. Ленина 6'!D143</f>
        <v>10768.07</v>
      </c>
      <c r="K138" s="63">
        <f>'пр. Ленина 8'!D143</f>
        <v>29188.29</v>
      </c>
      <c r="L138" s="63">
        <f>'ул. Пушкина 27'!D143</f>
        <v>17463.53</v>
      </c>
      <c r="M138" s="63">
        <f>'ул. Пушкина 31а'!D143</f>
        <v>7290.15</v>
      </c>
      <c r="N138" s="63">
        <f>'ул. Жулябина 27'!D143</f>
        <v>16207.15</v>
      </c>
      <c r="O138" s="63">
        <f t="shared" si="3"/>
        <v>172223.36</v>
      </c>
    </row>
    <row r="139" spans="1:15" ht="15.75">
      <c r="A139" s="27">
        <f>SUM(A138)+1</f>
        <v>9</v>
      </c>
      <c r="B139" s="32" t="s">
        <v>179</v>
      </c>
      <c r="C139" s="37"/>
      <c r="D139" s="63">
        <f>'Ногинское ш. 10'!D144</f>
        <v>350171</v>
      </c>
      <c r="E139" s="63">
        <f>'Ногинское ш. 12а'!D144</f>
        <v>166648</v>
      </c>
      <c r="F139" s="63">
        <f>'Ногинское ш. 20'!D144</f>
        <v>452946</v>
      </c>
      <c r="G139" s="63">
        <f>'Ногинское ш. 22'!D144</f>
        <v>445524</v>
      </c>
      <c r="H139" s="63">
        <f>'пр. Ленина 4'!D144</f>
        <v>162669</v>
      </c>
      <c r="I139" s="63">
        <f>'пр. Ленина 4а'!D144</f>
        <v>134342</v>
      </c>
      <c r="J139" s="63">
        <f>'пр. Ленина 6'!D144</f>
        <v>398095</v>
      </c>
      <c r="K139" s="63">
        <f>'пр. Ленина 8'!D144</f>
        <v>161803</v>
      </c>
      <c r="L139" s="63">
        <f>'ул. Пушкина 27'!D144</f>
        <v>171129</v>
      </c>
      <c r="M139" s="63">
        <f>'ул. Пушкина 31а'!D144</f>
        <v>138119</v>
      </c>
      <c r="N139" s="63">
        <f>'ул. Жулябина 27'!D144</f>
        <v>486943</v>
      </c>
      <c r="O139" s="63">
        <f t="shared" si="3"/>
        <v>3068389</v>
      </c>
    </row>
    <row r="140" spans="1:15" ht="15.75">
      <c r="A140" s="35">
        <f>SUM(A139)+1</f>
        <v>10</v>
      </c>
      <c r="B140" s="36" t="s">
        <v>180</v>
      </c>
      <c r="C140" s="37"/>
      <c r="D140" s="63">
        <f>'Ногинское ш. 10'!D145</f>
        <v>2567.05</v>
      </c>
      <c r="E140" s="63">
        <f>'Ногинское ш. 12а'!D145</f>
        <v>3237.01</v>
      </c>
      <c r="F140" s="63">
        <f>'Ногинское ш. 20'!D145</f>
        <v>1291.52</v>
      </c>
      <c r="G140" s="63">
        <f>'Ногинское ш. 22'!D145</f>
        <v>1288.53</v>
      </c>
      <c r="H140" s="63">
        <f>'пр. Ленина 4'!D145</f>
        <v>99.74</v>
      </c>
      <c r="I140" s="63">
        <f>'пр. Ленина 4а'!D145</f>
        <v>109.14</v>
      </c>
      <c r="J140" s="63">
        <f>'пр. Ленина 6'!D145</f>
        <v>2244.3</v>
      </c>
      <c r="K140" s="63">
        <f>'пр. Ленина 8'!D145</f>
        <v>19.22</v>
      </c>
      <c r="L140" s="63">
        <f>'ул. Пушкина 27'!D145</f>
        <v>1594.8</v>
      </c>
      <c r="M140" s="63">
        <f>'ул. Пушкина 31а'!D145</f>
        <v>1225.95</v>
      </c>
      <c r="N140" s="63">
        <f>'ул. Жулябина 27'!D145</f>
        <v>2933.09</v>
      </c>
      <c r="O140" s="63">
        <f t="shared" si="3"/>
        <v>16610.35</v>
      </c>
    </row>
    <row r="141" spans="1:15" ht="15.75">
      <c r="A141" s="27">
        <v>11</v>
      </c>
      <c r="B141" s="32" t="s">
        <v>181</v>
      </c>
      <c r="C141" s="33"/>
      <c r="D141" s="63">
        <f>'Ногинское ш. 10'!D146</f>
        <v>562456.3794</v>
      </c>
      <c r="E141" s="63">
        <f>'Ногинское ш. 12а'!D146</f>
        <v>262435.4538</v>
      </c>
      <c r="F141" s="63">
        <f>'Ногинское ш. 20'!D146</f>
        <v>696187.7533</v>
      </c>
      <c r="G141" s="63">
        <f>'Ногинское ш. 22'!D146</f>
        <v>688453.7897</v>
      </c>
      <c r="H141" s="63">
        <f>'пр. Ленина 4'!D146</f>
        <v>272142.0651</v>
      </c>
      <c r="I141" s="63">
        <f>'пр. Ленина 4а'!D146</f>
        <v>225301.6473</v>
      </c>
      <c r="J141" s="63">
        <f>'пр. Ленина 6'!D146</f>
        <v>576319.5554</v>
      </c>
      <c r="K141" s="63">
        <f>'пр. Ленина 8'!D146</f>
        <v>261227.6589</v>
      </c>
      <c r="L141" s="63">
        <f>'ул. Пушкина 27'!D146</f>
        <v>304313.89749999996</v>
      </c>
      <c r="M141" s="63">
        <f>'ул. Пушкина 31а'!D146</f>
        <v>237240.79940000002</v>
      </c>
      <c r="N141" s="63">
        <f>'ул. Жулябина 27'!D146</f>
        <v>728577.6503999999</v>
      </c>
      <c r="O141" s="63">
        <f t="shared" si="3"/>
        <v>4814656.6502</v>
      </c>
    </row>
    <row r="142" spans="1:15" ht="34.5" customHeight="1">
      <c r="A142" s="28" t="s">
        <v>182</v>
      </c>
      <c r="B142" s="57" t="s">
        <v>183</v>
      </c>
      <c r="C142" s="58"/>
      <c r="D142" s="63">
        <f>'Ногинское ш. 10'!D147</f>
        <v>167213.3794</v>
      </c>
      <c r="E142" s="63">
        <f>'Ногинское ш. 12а'!D147</f>
        <v>74337.4538</v>
      </c>
      <c r="F142" s="63">
        <f>'Ногинское ш. 20'!D147</f>
        <v>184940.7533</v>
      </c>
      <c r="G142" s="63">
        <f>'Ногинское ш. 22'!D147</f>
        <v>185583.7897</v>
      </c>
      <c r="H142" s="63">
        <f>'пр. Ленина 4'!D147</f>
        <v>88535.0651</v>
      </c>
      <c r="I142" s="63">
        <f>'пр. Ленина 4а'!D147</f>
        <v>73667.6473</v>
      </c>
      <c r="J142" s="63">
        <f>'пр. Ленина 6'!D147</f>
        <v>126983.55540000001</v>
      </c>
      <c r="K142" s="63">
        <f>'пр. Ленина 8'!D147</f>
        <v>78597.65890000001</v>
      </c>
      <c r="L142" s="63">
        <f>'ул. Пушкина 27'!D147</f>
        <v>111157.89749999999</v>
      </c>
      <c r="M142" s="63">
        <f>'ул. Пушкина 31а'!D147</f>
        <v>81344.7994</v>
      </c>
      <c r="N142" s="63">
        <f>'ул. Жулябина 27'!D147</f>
        <v>178957.65039999998</v>
      </c>
      <c r="O142" s="63">
        <f t="shared" si="3"/>
        <v>1351319.6501999998</v>
      </c>
    </row>
    <row r="143" spans="1:15" ht="39.75" customHeight="1">
      <c r="A143" s="59">
        <v>12</v>
      </c>
      <c r="B143" s="60" t="s">
        <v>184</v>
      </c>
      <c r="C143" s="33"/>
      <c r="D143" s="63">
        <f>'Ногинское ш. 10'!D148</f>
        <v>15581</v>
      </c>
      <c r="E143" s="63">
        <f>'Ногинское ш. 12а'!D148</f>
        <v>7415</v>
      </c>
      <c r="F143" s="63">
        <f>'Ногинское ш. 20'!D148</f>
        <v>20153</v>
      </c>
      <c r="G143" s="63">
        <f>'Ногинское ш. 22'!D148</f>
        <v>19823</v>
      </c>
      <c r="H143" s="63">
        <f>'пр. Ленина 4'!D148</f>
        <v>7238</v>
      </c>
      <c r="I143" s="63">
        <f>'пр. Ленина 4а'!D148</f>
        <v>5977</v>
      </c>
      <c r="J143" s="63">
        <f>'пр. Ленина 6'!D148</f>
        <v>17713</v>
      </c>
      <c r="K143" s="63">
        <f>'пр. Ленина 8'!D148</f>
        <v>7199</v>
      </c>
      <c r="L143" s="63">
        <f>'ул. Пушкина 27'!D148</f>
        <v>7614</v>
      </c>
      <c r="M143" s="63">
        <f>'ул. Пушкина 31а'!D148</f>
        <v>6145</v>
      </c>
      <c r="N143" s="63">
        <f>'ул. Жулябина 27'!D148</f>
        <v>21666</v>
      </c>
      <c r="O143" s="63">
        <f t="shared" si="3"/>
        <v>136524</v>
      </c>
    </row>
  </sheetData>
  <sheetProtection/>
  <mergeCells count="7">
    <mergeCell ref="A87:B87"/>
    <mergeCell ref="A1:D1"/>
    <mergeCell ref="A20:D20"/>
    <mergeCell ref="A29:D29"/>
    <mergeCell ref="A34:D34"/>
    <mergeCell ref="A41:D41"/>
    <mergeCell ref="A82:B82"/>
  </mergeCells>
  <dataValidations count="1">
    <dataValidation type="list" allowBlank="1" showInputMessage="1" showErrorMessage="1" sqref="D72:O72 D62:O62 D52:O52 D42:O42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20" workbookViewId="0" topLeftCell="A11">
      <selection activeCell="B24" sqref="B24"/>
    </sheetView>
  </sheetViews>
  <sheetFormatPr defaultColWidth="9.140625" defaultRowHeight="15"/>
  <cols>
    <col min="1" max="1" width="5.8515625" style="2" customWidth="1"/>
    <col min="2" max="2" width="58.57421875" style="3" customWidth="1"/>
    <col min="3" max="3" width="10.57421875" style="1" customWidth="1"/>
    <col min="4" max="4" width="21.421875" style="64" customWidth="1"/>
    <col min="5" max="16384" width="9.140625" style="1" customWidth="1"/>
  </cols>
  <sheetData>
    <row r="1" spans="1:4" ht="16.5" customHeight="1">
      <c r="A1" s="79" t="s">
        <v>0</v>
      </c>
      <c r="B1" s="79"/>
      <c r="C1" s="79"/>
      <c r="D1" s="79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5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76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76">
        <v>42369</v>
      </c>
    </row>
    <row r="7" spans="1:4" s="9" customFormat="1" ht="29.25" customHeight="1">
      <c r="A7" s="80" t="s">
        <v>13</v>
      </c>
      <c r="B7" s="80"/>
      <c r="C7" s="80"/>
      <c r="D7" s="80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6">
        <v>169674.69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6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6">
        <f>D8</f>
        <v>169674.69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999922.26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992282.35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992282.35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992282.35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177314.59999999998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177314.59999999998</v>
      </c>
    </row>
    <row r="25" spans="1:4" s="9" customFormat="1" ht="29.25" customHeight="1">
      <c r="A25" s="78" t="s">
        <v>49</v>
      </c>
      <c r="B25" s="78"/>
      <c r="C25" s="78"/>
      <c r="D25" s="78"/>
    </row>
    <row r="26" spans="1:4" s="9" customFormat="1" ht="16.5" customHeight="1">
      <c r="A26" s="6"/>
      <c r="B26" s="7" t="s">
        <v>50</v>
      </c>
      <c r="C26" s="18"/>
      <c r="D26" s="67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38.25">
      <c r="A31" s="19" t="s">
        <v>59</v>
      </c>
      <c r="B31" s="16" t="s">
        <v>52</v>
      </c>
      <c r="C31" s="8" t="s">
        <v>7</v>
      </c>
      <c r="D31" s="68" t="s">
        <v>222</v>
      </c>
    </row>
    <row r="32" spans="1:4" s="9" customFormat="1" ht="76.5">
      <c r="A32" s="19" t="s">
        <v>60</v>
      </c>
      <c r="B32" s="16" t="s">
        <v>55</v>
      </c>
      <c r="C32" s="8" t="s">
        <v>7</v>
      </c>
      <c r="D32" s="68" t="s">
        <v>220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68" t="s">
        <v>221</v>
      </c>
    </row>
    <row r="34" spans="1:4" s="9" customFormat="1" ht="16.5" customHeight="1">
      <c r="A34" s="78" t="s">
        <v>62</v>
      </c>
      <c r="B34" s="78"/>
      <c r="C34" s="78"/>
      <c r="D34" s="78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78" t="s">
        <v>72</v>
      </c>
      <c r="B39" s="78"/>
      <c r="C39" s="78"/>
      <c r="D39" s="78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0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v>0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f>D52+D62+D72+D82</f>
        <v>-157129.07999999996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157129.09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/>
    </row>
    <row r="46" spans="1:4" s="9" customFormat="1" ht="15" customHeight="1">
      <c r="A46" s="78" t="s">
        <v>81</v>
      </c>
      <c r="B46" s="78"/>
      <c r="C46" s="78"/>
      <c r="D46" s="78"/>
    </row>
    <row r="47" spans="1:4" s="9" customFormat="1" ht="27.75" customHeight="1">
      <c r="A47" s="6" t="s">
        <v>82</v>
      </c>
      <c r="B47" s="16" t="s">
        <v>83</v>
      </c>
      <c r="C47" s="8" t="s">
        <v>7</v>
      </c>
      <c r="D47" s="69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D50/28.07</f>
        <v>2420.7328108300676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67949.97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84834.9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f>D50-D51</f>
        <v>-16884.929999999993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v>67949.97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82556.13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-3665.42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7.75" customHeight="1">
      <c r="A57" s="6" t="s">
        <v>82</v>
      </c>
      <c r="B57" s="16" t="s">
        <v>83</v>
      </c>
      <c r="C57" s="8" t="s">
        <v>7</v>
      </c>
      <c r="D57" s="69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f>D60/137.49</f>
        <v>1544.8448614444685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212400.72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265180.32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f>D60-D61</f>
        <v>-52779.600000000006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212400.72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401091.84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18693.04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69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3">
        <f>D49+D59</f>
        <v>3965.577672274536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59720.61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74560.62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f>D70-D71</f>
        <v>-14840.009999999995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v>59720.61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79314.2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-3521.48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69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4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v>181.54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4">
        <v>292262.64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4">
        <v>364887.18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4">
        <f>D80-D81</f>
        <v>-72624.53999999998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4">
        <v>292262.64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4">
        <v>297894.42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4">
        <v>13883.49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4">
        <v>2</v>
      </c>
    </row>
    <row r="87" spans="1:4" s="9" customFormat="1" ht="15.75" customHeight="1">
      <c r="A87" s="78" t="s">
        <v>138</v>
      </c>
      <c r="B87" s="78"/>
      <c r="C87" s="78"/>
      <c r="D87" s="78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78" t="s">
        <v>143</v>
      </c>
      <c r="B92" s="78"/>
      <c r="C92" s="78"/>
      <c r="D92" s="78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77">
        <v>2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77">
        <v>1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23310</v>
      </c>
    </row>
    <row r="99" spans="1:2" ht="15" hidden="1">
      <c r="A99" s="25" t="s">
        <v>150</v>
      </c>
      <c r="B99" s="26" t="s">
        <v>151</v>
      </c>
    </row>
    <row r="100" ht="15" hidden="1"/>
    <row r="101" spans="1:4" ht="25.5" hidden="1">
      <c r="A101" s="27" t="s">
        <v>1</v>
      </c>
      <c r="B101" s="28" t="s">
        <v>152</v>
      </c>
      <c r="C101" s="27"/>
      <c r="D101" s="70" t="s">
        <v>153</v>
      </c>
    </row>
    <row r="102" spans="1:4" ht="15.75" hidden="1">
      <c r="A102" s="27"/>
      <c r="B102" s="29" t="s">
        <v>154</v>
      </c>
      <c r="C102" s="30"/>
      <c r="D102" s="31">
        <f>D103+D104+D105+D106+D107+D113+D142+D143+D144+D145+D146+D148</f>
        <v>982048.4338</v>
      </c>
    </row>
    <row r="103" spans="1:4" ht="15" hidden="1">
      <c r="A103" s="27">
        <v>1</v>
      </c>
      <c r="B103" s="32" t="s">
        <v>155</v>
      </c>
      <c r="C103" s="33"/>
      <c r="D103" s="34">
        <v>95722</v>
      </c>
    </row>
    <row r="104" spans="1:4" ht="15" hidden="1">
      <c r="A104" s="27">
        <f>SUM(A103)+1</f>
        <v>2</v>
      </c>
      <c r="B104" s="32" t="s">
        <v>156</v>
      </c>
      <c r="C104" s="33"/>
      <c r="D104" s="34">
        <v>93499</v>
      </c>
    </row>
    <row r="105" spans="1:4" ht="15" hidden="1">
      <c r="A105" s="35">
        <f>SUM(A104)+1</f>
        <v>3</v>
      </c>
      <c r="B105" s="36" t="s">
        <v>157</v>
      </c>
      <c r="C105" s="37"/>
      <c r="D105" s="38">
        <v>18652.92</v>
      </c>
    </row>
    <row r="106" spans="1:4" ht="15" hidden="1">
      <c r="A106" s="27">
        <f>SUM(A105)+1</f>
        <v>4</v>
      </c>
      <c r="B106" s="32" t="s">
        <v>158</v>
      </c>
      <c r="C106" s="37"/>
      <c r="D106" s="34">
        <v>0</v>
      </c>
    </row>
    <row r="107" spans="1:4" ht="15" hidden="1">
      <c r="A107" s="27">
        <f>SUM(A106)+1</f>
        <v>5</v>
      </c>
      <c r="B107" s="32" t="s">
        <v>159</v>
      </c>
      <c r="C107" s="37"/>
      <c r="D107" s="34">
        <f>SUM(D109:D112)</f>
        <v>0</v>
      </c>
    </row>
    <row r="108" spans="1:4" ht="15" hidden="1">
      <c r="A108" s="27" t="s">
        <v>7</v>
      </c>
      <c r="B108" s="39" t="s">
        <v>160</v>
      </c>
      <c r="C108" s="37"/>
      <c r="D108" s="34"/>
    </row>
    <row r="109" spans="1:4" ht="15" hidden="1">
      <c r="A109" s="27"/>
      <c r="B109" s="40" t="s">
        <v>161</v>
      </c>
      <c r="C109" s="37"/>
      <c r="D109" s="34"/>
    </row>
    <row r="110" spans="1:4" ht="15" hidden="1">
      <c r="A110" s="27"/>
      <c r="B110" s="40" t="s">
        <v>162</v>
      </c>
      <c r="C110" s="37"/>
      <c r="D110" s="34"/>
    </row>
    <row r="111" spans="1:4" ht="15" hidden="1">
      <c r="A111" s="27" t="s">
        <v>7</v>
      </c>
      <c r="B111" s="41" t="s">
        <v>163</v>
      </c>
      <c r="C111" s="37"/>
      <c r="D111" s="34"/>
    </row>
    <row r="112" spans="1:4" ht="15" hidden="1">
      <c r="A112" s="42" t="s">
        <v>7</v>
      </c>
      <c r="B112" s="43" t="s">
        <v>185</v>
      </c>
      <c r="C112" s="44"/>
      <c r="D112" s="71"/>
    </row>
    <row r="113" spans="1:4" ht="60" hidden="1">
      <c r="A113" s="27">
        <f>SUM(A107)+1</f>
        <v>6</v>
      </c>
      <c r="B113" s="45" t="s">
        <v>164</v>
      </c>
      <c r="C113" s="46"/>
      <c r="D113" s="34">
        <f>D114+D115+D116+D117+D124+D125+D136</f>
        <v>326082.17</v>
      </c>
    </row>
    <row r="114" spans="1:4" ht="45" hidden="1">
      <c r="A114" s="47" t="s">
        <v>7</v>
      </c>
      <c r="B114" s="48" t="s">
        <v>165</v>
      </c>
      <c r="C114" s="49"/>
      <c r="D114" s="50">
        <v>95313</v>
      </c>
    </row>
    <row r="115" spans="1:4" ht="15" hidden="1">
      <c r="A115" s="51" t="s">
        <v>7</v>
      </c>
      <c r="B115" s="52" t="s">
        <v>166</v>
      </c>
      <c r="C115" s="37"/>
      <c r="D115" s="34">
        <v>29452</v>
      </c>
    </row>
    <row r="116" spans="1:4" ht="15" hidden="1">
      <c r="A116" s="51" t="s">
        <v>7</v>
      </c>
      <c r="B116" s="52" t="s">
        <v>167</v>
      </c>
      <c r="C116" s="37"/>
      <c r="D116" s="34">
        <v>12644.05</v>
      </c>
    </row>
    <row r="117" spans="1:4" ht="15" hidden="1">
      <c r="A117" s="51" t="s">
        <v>7</v>
      </c>
      <c r="B117" s="52" t="s">
        <v>168</v>
      </c>
      <c r="C117" s="37"/>
      <c r="D117" s="34">
        <f>SUM(D118:D123)</f>
        <v>1220</v>
      </c>
    </row>
    <row r="118" spans="1:4" ht="15" hidden="1">
      <c r="A118" s="51"/>
      <c r="B118" s="52" t="s">
        <v>202</v>
      </c>
      <c r="C118" s="37"/>
      <c r="D118" s="34">
        <v>1220</v>
      </c>
    </row>
    <row r="119" spans="1:4" ht="15" hidden="1">
      <c r="A119" s="51"/>
      <c r="B119" s="52"/>
      <c r="C119" s="37"/>
      <c r="D119" s="34"/>
    </row>
    <row r="120" spans="1:4" ht="15" hidden="1">
      <c r="A120" s="51"/>
      <c r="B120" s="52"/>
      <c r="C120" s="37"/>
      <c r="D120" s="34"/>
    </row>
    <row r="121" spans="1:4" ht="15" hidden="1">
      <c r="A121" s="51"/>
      <c r="B121" s="52"/>
      <c r="C121" s="37"/>
      <c r="D121" s="34"/>
    </row>
    <row r="122" spans="1:4" ht="15" hidden="1">
      <c r="A122" s="51"/>
      <c r="B122" s="52"/>
      <c r="C122" s="37"/>
      <c r="D122" s="34"/>
    </row>
    <row r="123" spans="1:4" ht="15" hidden="1">
      <c r="A123" s="51"/>
      <c r="B123" s="52"/>
      <c r="C123" s="37"/>
      <c r="D123" s="34"/>
    </row>
    <row r="124" spans="1:4" ht="15" hidden="1">
      <c r="A124" s="51" t="s">
        <v>7</v>
      </c>
      <c r="B124" s="52" t="s">
        <v>169</v>
      </c>
      <c r="C124" s="37"/>
      <c r="D124" s="34">
        <v>26358</v>
      </c>
    </row>
    <row r="125" spans="1:4" ht="15" hidden="1">
      <c r="A125" s="51" t="s">
        <v>7</v>
      </c>
      <c r="B125" s="52" t="s">
        <v>170</v>
      </c>
      <c r="C125" s="37"/>
      <c r="D125" s="34">
        <f>SUM(D126:D135)</f>
        <v>144810.12</v>
      </c>
    </row>
    <row r="126" spans="1:4" ht="15" hidden="1">
      <c r="A126" s="51"/>
      <c r="B126" s="52" t="s">
        <v>188</v>
      </c>
      <c r="C126" s="37"/>
      <c r="D126" s="34">
        <v>62723</v>
      </c>
    </row>
    <row r="127" spans="1:4" ht="15" hidden="1">
      <c r="A127" s="51"/>
      <c r="B127" s="52" t="s">
        <v>208</v>
      </c>
      <c r="C127" s="37"/>
      <c r="D127" s="34">
        <v>82087.12</v>
      </c>
    </row>
    <row r="128" spans="1:4" ht="15" hidden="1">
      <c r="A128" s="51"/>
      <c r="B128" s="52"/>
      <c r="C128" s="37"/>
      <c r="D128" s="34"/>
    </row>
    <row r="129" spans="1:4" ht="15" hidden="1">
      <c r="A129" s="51"/>
      <c r="B129" s="52"/>
      <c r="C129" s="37"/>
      <c r="D129" s="34"/>
    </row>
    <row r="130" spans="1:4" ht="15" hidden="1">
      <c r="A130" s="51"/>
      <c r="B130" s="52"/>
      <c r="C130" s="37"/>
      <c r="D130" s="34"/>
    </row>
    <row r="131" spans="1:4" ht="15" hidden="1">
      <c r="A131" s="51"/>
      <c r="B131" s="52"/>
      <c r="C131" s="37"/>
      <c r="D131" s="34"/>
    </row>
    <row r="132" spans="1:4" ht="15" hidden="1">
      <c r="A132" s="51"/>
      <c r="B132" s="52"/>
      <c r="C132" s="37"/>
      <c r="D132" s="34"/>
    </row>
    <row r="133" spans="1:4" ht="15" hidden="1">
      <c r="A133" s="51"/>
      <c r="B133" s="52"/>
      <c r="C133" s="37"/>
      <c r="D133" s="34"/>
    </row>
    <row r="134" spans="1:4" ht="15" hidden="1">
      <c r="A134" s="51"/>
      <c r="B134" s="52"/>
      <c r="C134" s="37"/>
      <c r="D134" s="34"/>
    </row>
    <row r="135" spans="1:4" ht="15" hidden="1">
      <c r="A135" s="51"/>
      <c r="B135" s="52"/>
      <c r="C135" s="37"/>
      <c r="D135" s="34"/>
    </row>
    <row r="136" spans="1:4" ht="15" hidden="1">
      <c r="A136" s="51" t="s">
        <v>7</v>
      </c>
      <c r="B136" s="53" t="s">
        <v>171</v>
      </c>
      <c r="C136" s="37"/>
      <c r="D136" s="34">
        <f>SUM(D137:D141)</f>
        <v>16285</v>
      </c>
    </row>
    <row r="137" spans="1:4" ht="15" hidden="1">
      <c r="A137" s="51"/>
      <c r="B137" s="54" t="s">
        <v>172</v>
      </c>
      <c r="C137" s="37"/>
      <c r="D137" s="34">
        <v>1900</v>
      </c>
    </row>
    <row r="138" spans="1:4" ht="15" hidden="1">
      <c r="A138" s="51"/>
      <c r="B138" s="54" t="s">
        <v>173</v>
      </c>
      <c r="C138" s="37"/>
      <c r="D138" s="34">
        <v>5729</v>
      </c>
    </row>
    <row r="139" spans="1:4" ht="15" hidden="1">
      <c r="A139" s="51"/>
      <c r="B139" s="54" t="s">
        <v>174</v>
      </c>
      <c r="C139" s="37"/>
      <c r="D139" s="34">
        <v>3220</v>
      </c>
    </row>
    <row r="140" spans="1:4" ht="15" hidden="1">
      <c r="A140" s="51"/>
      <c r="B140" s="54" t="s">
        <v>175</v>
      </c>
      <c r="C140" s="37"/>
      <c r="D140" s="34">
        <v>1697</v>
      </c>
    </row>
    <row r="141" spans="1:4" ht="15" hidden="1">
      <c r="A141" s="51"/>
      <c r="B141" s="54" t="s">
        <v>176</v>
      </c>
      <c r="C141" s="37"/>
      <c r="D141" s="34">
        <v>3739</v>
      </c>
    </row>
    <row r="142" spans="1:4" ht="15" hidden="1">
      <c r="A142" s="27">
        <v>7</v>
      </c>
      <c r="B142" s="32" t="s">
        <v>177</v>
      </c>
      <c r="C142" s="55"/>
      <c r="D142" s="56"/>
    </row>
    <row r="143" spans="1:4" ht="15" hidden="1">
      <c r="A143" s="27">
        <f>SUM(A142)+1</f>
        <v>8</v>
      </c>
      <c r="B143" s="32" t="s">
        <v>178</v>
      </c>
      <c r="C143" s="55"/>
      <c r="D143" s="34">
        <v>8356.88</v>
      </c>
    </row>
    <row r="144" spans="1:4" ht="15" hidden="1">
      <c r="A144" s="27">
        <f>SUM(A143)+1</f>
        <v>9</v>
      </c>
      <c r="B144" s="32" t="s">
        <v>179</v>
      </c>
      <c r="C144" s="37"/>
      <c r="D144" s="34">
        <v>166648</v>
      </c>
    </row>
    <row r="145" spans="1:4" ht="15" hidden="1">
      <c r="A145" s="35">
        <f>SUM(A144)+1</f>
        <v>10</v>
      </c>
      <c r="B145" s="36" t="s">
        <v>180</v>
      </c>
      <c r="C145" s="37"/>
      <c r="D145" s="34">
        <v>3237.01</v>
      </c>
    </row>
    <row r="146" spans="1:4" ht="15" hidden="1">
      <c r="A146" s="27">
        <v>11</v>
      </c>
      <c r="B146" s="32" t="s">
        <v>181</v>
      </c>
      <c r="C146" s="33"/>
      <c r="D146" s="34">
        <f>D147+10722+85633+91743</f>
        <v>262435.4538</v>
      </c>
    </row>
    <row r="147" spans="1:4" ht="30" hidden="1">
      <c r="A147" s="28" t="s">
        <v>182</v>
      </c>
      <c r="B147" s="57" t="s">
        <v>183</v>
      </c>
      <c r="C147" s="58"/>
      <c r="D147" s="72">
        <f>60*78.5*12+(992282.35+789463.03)*0.01</f>
        <v>74337.4538</v>
      </c>
    </row>
    <row r="148" spans="1:4" ht="30" hidden="1">
      <c r="A148" s="59">
        <v>12</v>
      </c>
      <c r="B148" s="60" t="s">
        <v>184</v>
      </c>
      <c r="C148" s="33"/>
      <c r="D148" s="34">
        <v>7415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30" workbookViewId="0" topLeftCell="A46">
      <selection activeCell="B59" sqref="B59"/>
    </sheetView>
  </sheetViews>
  <sheetFormatPr defaultColWidth="9.140625" defaultRowHeight="15"/>
  <cols>
    <col min="1" max="1" width="5.8515625" style="2" customWidth="1"/>
    <col min="2" max="2" width="58.57421875" style="3" customWidth="1"/>
    <col min="3" max="3" width="10.57421875" style="1" customWidth="1"/>
    <col min="4" max="4" width="21.421875" style="64" customWidth="1"/>
    <col min="5" max="16384" width="9.140625" style="1" customWidth="1"/>
  </cols>
  <sheetData>
    <row r="1" spans="1:4" ht="16.5" customHeight="1">
      <c r="A1" s="79" t="s">
        <v>0</v>
      </c>
      <c r="B1" s="79"/>
      <c r="C1" s="79"/>
      <c r="D1" s="79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5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76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76">
        <v>42369</v>
      </c>
    </row>
    <row r="7" spans="1:4" s="9" customFormat="1" ht="29.25" customHeight="1">
      <c r="A7" s="80" t="s">
        <v>13</v>
      </c>
      <c r="B7" s="80"/>
      <c r="C7" s="80"/>
      <c r="D7" s="80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6">
        <v>273485.94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6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6">
        <f>D8</f>
        <v>273485.94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4025389.5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3941924.78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v>3941924.78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3941924.78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356950.6600000006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356950.6600000006</v>
      </c>
    </row>
    <row r="25" spans="1:4" s="9" customFormat="1" ht="29.25" customHeight="1">
      <c r="A25" s="78" t="s">
        <v>49</v>
      </c>
      <c r="B25" s="78"/>
      <c r="C25" s="78"/>
      <c r="D25" s="78"/>
    </row>
    <row r="26" spans="1:4" s="9" customFormat="1" ht="16.5" customHeight="1">
      <c r="A26" s="6"/>
      <c r="B26" s="7" t="s">
        <v>50</v>
      </c>
      <c r="C26" s="18"/>
      <c r="D26" s="67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25.5">
      <c r="A31" s="19" t="s">
        <v>59</v>
      </c>
      <c r="B31" s="16" t="s">
        <v>52</v>
      </c>
      <c r="C31" s="8" t="s">
        <v>7</v>
      </c>
      <c r="D31" s="68" t="s">
        <v>223</v>
      </c>
    </row>
    <row r="32" spans="1:4" s="9" customFormat="1" ht="76.5">
      <c r="A32" s="19" t="s">
        <v>60</v>
      </c>
      <c r="B32" s="16" t="s">
        <v>55</v>
      </c>
      <c r="C32" s="8" t="s">
        <v>7</v>
      </c>
      <c r="D32" s="68" t="s">
        <v>220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68" t="s">
        <v>221</v>
      </c>
    </row>
    <row r="34" spans="1:4" s="9" customFormat="1" ht="16.5" customHeight="1">
      <c r="A34" s="78" t="s">
        <v>62</v>
      </c>
      <c r="B34" s="78"/>
      <c r="C34" s="78"/>
      <c r="D34" s="78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78" t="s">
        <v>72</v>
      </c>
      <c r="B39" s="78"/>
      <c r="C39" s="78"/>
      <c r="D39" s="78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0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v>0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v>235206.99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D52+D62+D72+D82</f>
        <v>235206.99</v>
      </c>
    </row>
    <row r="46" spans="1:4" s="9" customFormat="1" ht="15" customHeight="1">
      <c r="A46" s="78" t="s">
        <v>81</v>
      </c>
      <c r="B46" s="78"/>
      <c r="C46" s="78"/>
      <c r="D46" s="78"/>
    </row>
    <row r="47" spans="1:4" s="9" customFormat="1" ht="27.75" customHeight="1">
      <c r="A47" s="6" t="s">
        <v>82</v>
      </c>
      <c r="B47" s="16" t="s">
        <v>83</v>
      </c>
      <c r="C47" s="8" t="s">
        <v>7</v>
      </c>
      <c r="D47" s="69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D50/28.07</f>
        <v>4538.217313858211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127387.76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112225.76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15162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v>127387.76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154770.34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-6871.67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7.75" customHeight="1">
      <c r="A57" s="6" t="s">
        <v>82</v>
      </c>
      <c r="B57" s="16" t="s">
        <v>83</v>
      </c>
      <c r="C57" s="8" t="s">
        <v>7</v>
      </c>
      <c r="D57" s="69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f>D60/137.49</f>
        <v>2503.0450214561056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344143.66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303182.86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40960.8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344143.66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649871.69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30287.52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69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3">
        <f>D49+D59</f>
        <v>7041.262335314317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108435.24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95529.02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12906.22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v>108435.24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144011.49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-6393.99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69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4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D80/1734.01</f>
        <v>805.1804084174831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4">
        <v>1396190.88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4">
        <v>1230012.91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4">
        <v>166177.97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4">
        <v>1396190.88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4">
        <v>1423094.9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4">
        <v>66323.89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4">
        <v>0</v>
      </c>
    </row>
    <row r="87" spans="1:4" s="9" customFormat="1" ht="15.75" customHeight="1">
      <c r="A87" s="78" t="s">
        <v>138</v>
      </c>
      <c r="B87" s="78"/>
      <c r="C87" s="78"/>
      <c r="D87" s="78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78" t="s">
        <v>143</v>
      </c>
      <c r="B92" s="78"/>
      <c r="C92" s="78"/>
      <c r="D92" s="78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77">
        <v>7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77">
        <v>1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34040</v>
      </c>
    </row>
    <row r="99" spans="1:2" ht="15" hidden="1">
      <c r="A99" s="25" t="s">
        <v>150</v>
      </c>
      <c r="B99" s="26" t="s">
        <v>151</v>
      </c>
    </row>
    <row r="100" ht="15" hidden="1"/>
    <row r="101" spans="1:4" ht="25.5" hidden="1">
      <c r="A101" s="27" t="s">
        <v>1</v>
      </c>
      <c r="B101" s="28" t="s">
        <v>152</v>
      </c>
      <c r="C101" s="27"/>
      <c r="D101" s="70" t="s">
        <v>153</v>
      </c>
    </row>
    <row r="102" spans="1:4" ht="15.75" hidden="1">
      <c r="A102" s="27"/>
      <c r="B102" s="29" t="s">
        <v>154</v>
      </c>
      <c r="C102" s="30"/>
      <c r="D102" s="31">
        <f>D103+D104+D105+D106+D107+D113+D142+D143+D144+D145+D146+D148</f>
        <v>3000197.4033</v>
      </c>
    </row>
    <row r="103" spans="1:4" ht="15" hidden="1">
      <c r="A103" s="27">
        <v>1</v>
      </c>
      <c r="B103" s="32" t="s">
        <v>155</v>
      </c>
      <c r="C103" s="33"/>
      <c r="D103" s="34">
        <v>95722</v>
      </c>
    </row>
    <row r="104" spans="1:4" ht="15" hidden="1">
      <c r="A104" s="27">
        <f>SUM(A103)+1</f>
        <v>2</v>
      </c>
      <c r="B104" s="32" t="s">
        <v>156</v>
      </c>
      <c r="C104" s="33"/>
      <c r="D104" s="34">
        <v>384278</v>
      </c>
    </row>
    <row r="105" spans="1:4" ht="15" hidden="1">
      <c r="A105" s="35">
        <f>SUM(A104)+1</f>
        <v>3</v>
      </c>
      <c r="B105" s="36" t="s">
        <v>157</v>
      </c>
      <c r="C105" s="37"/>
      <c r="D105" s="38">
        <v>28374.4</v>
      </c>
    </row>
    <row r="106" spans="1:4" ht="15" hidden="1">
      <c r="A106" s="27">
        <f>SUM(A105)+1</f>
        <v>4</v>
      </c>
      <c r="B106" s="32" t="s">
        <v>158</v>
      </c>
      <c r="C106" s="37"/>
      <c r="D106" s="34">
        <v>94581</v>
      </c>
    </row>
    <row r="107" spans="1:4" ht="15" hidden="1">
      <c r="A107" s="27">
        <f>SUM(A106)+1</f>
        <v>5</v>
      </c>
      <c r="B107" s="32" t="s">
        <v>159</v>
      </c>
      <c r="C107" s="37"/>
      <c r="D107" s="34">
        <f>SUM(D109:D112)</f>
        <v>692629.55</v>
      </c>
    </row>
    <row r="108" spans="1:4" ht="15" hidden="1">
      <c r="A108" s="27" t="s">
        <v>7</v>
      </c>
      <c r="B108" s="39" t="s">
        <v>160</v>
      </c>
      <c r="C108" s="37"/>
      <c r="D108" s="34"/>
    </row>
    <row r="109" spans="1:4" ht="15" hidden="1">
      <c r="A109" s="27"/>
      <c r="B109" s="40" t="s">
        <v>161</v>
      </c>
      <c r="C109" s="37"/>
      <c r="D109" s="34">
        <v>556377.84</v>
      </c>
    </row>
    <row r="110" spans="1:4" ht="15" hidden="1">
      <c r="A110" s="27"/>
      <c r="B110" s="40" t="s">
        <v>162</v>
      </c>
      <c r="C110" s="37"/>
      <c r="D110" s="34">
        <v>31853.91</v>
      </c>
    </row>
    <row r="111" spans="1:4" ht="15" hidden="1">
      <c r="A111" s="27" t="s">
        <v>7</v>
      </c>
      <c r="B111" s="41" t="s">
        <v>163</v>
      </c>
      <c r="C111" s="37"/>
      <c r="D111" s="34">
        <v>101462.8</v>
      </c>
    </row>
    <row r="112" spans="1:4" ht="15" hidden="1">
      <c r="A112" s="42" t="s">
        <v>7</v>
      </c>
      <c r="B112" s="43" t="s">
        <v>185</v>
      </c>
      <c r="C112" s="44"/>
      <c r="D112" s="71">
        <v>2935</v>
      </c>
    </row>
    <row r="113" spans="1:4" ht="60" hidden="1">
      <c r="A113" s="27">
        <f>SUM(A107)+1</f>
        <v>6</v>
      </c>
      <c r="B113" s="45" t="s">
        <v>164</v>
      </c>
      <c r="C113" s="46"/>
      <c r="D113" s="34">
        <f>D114+D115+D116+D117+D124+D125+D136</f>
        <v>520991.97000000003</v>
      </c>
    </row>
    <row r="114" spans="1:4" ht="45" hidden="1">
      <c r="A114" s="47" t="s">
        <v>7</v>
      </c>
      <c r="B114" s="48" t="s">
        <v>165</v>
      </c>
      <c r="C114" s="49"/>
      <c r="D114" s="50">
        <v>259059</v>
      </c>
    </row>
    <row r="115" spans="1:4" ht="15" hidden="1">
      <c r="A115" s="51" t="s">
        <v>7</v>
      </c>
      <c r="B115" s="52" t="s">
        <v>166</v>
      </c>
      <c r="C115" s="37"/>
      <c r="D115" s="34">
        <v>80049</v>
      </c>
    </row>
    <row r="116" spans="1:4" ht="15" hidden="1">
      <c r="A116" s="51" t="s">
        <v>7</v>
      </c>
      <c r="B116" s="52" t="s">
        <v>167</v>
      </c>
      <c r="C116" s="37"/>
      <c r="D116" s="34">
        <v>31399.59</v>
      </c>
    </row>
    <row r="117" spans="1:4" ht="15" hidden="1">
      <c r="A117" s="51" t="s">
        <v>7</v>
      </c>
      <c r="B117" s="52" t="s">
        <v>168</v>
      </c>
      <c r="C117" s="37"/>
      <c r="D117" s="34">
        <f>SUM(D118:D123)</f>
        <v>3317</v>
      </c>
    </row>
    <row r="118" spans="1:4" ht="15" hidden="1">
      <c r="A118" s="51"/>
      <c r="B118" s="52" t="s">
        <v>202</v>
      </c>
      <c r="C118" s="37"/>
      <c r="D118" s="34">
        <v>3317</v>
      </c>
    </row>
    <row r="119" spans="1:4" ht="15" hidden="1">
      <c r="A119" s="51"/>
      <c r="B119" s="52"/>
      <c r="C119" s="37"/>
      <c r="D119" s="34"/>
    </row>
    <row r="120" spans="1:4" ht="15" hidden="1">
      <c r="A120" s="51"/>
      <c r="B120" s="52"/>
      <c r="C120" s="37"/>
      <c r="D120" s="34"/>
    </row>
    <row r="121" spans="1:4" ht="15" hidden="1">
      <c r="A121" s="51"/>
      <c r="B121" s="52"/>
      <c r="C121" s="37"/>
      <c r="D121" s="34"/>
    </row>
    <row r="122" spans="1:4" ht="15" hidden="1">
      <c r="A122" s="51"/>
      <c r="B122" s="52"/>
      <c r="C122" s="37"/>
      <c r="D122" s="34"/>
    </row>
    <row r="123" spans="1:4" ht="15" hidden="1">
      <c r="A123" s="51"/>
      <c r="B123" s="52"/>
      <c r="C123" s="37"/>
      <c r="D123" s="34"/>
    </row>
    <row r="124" spans="1:4" ht="15" hidden="1">
      <c r="A124" s="51" t="s">
        <v>7</v>
      </c>
      <c r="B124" s="52" t="s">
        <v>169</v>
      </c>
      <c r="C124" s="37"/>
      <c r="D124" s="34">
        <v>71640</v>
      </c>
    </row>
    <row r="125" spans="1:4" ht="15" hidden="1">
      <c r="A125" s="51" t="s">
        <v>7</v>
      </c>
      <c r="B125" s="52" t="s">
        <v>170</v>
      </c>
      <c r="C125" s="37"/>
      <c r="D125" s="34">
        <f>SUM(D126:D135)</f>
        <v>31264.38</v>
      </c>
    </row>
    <row r="126" spans="1:4" ht="15" hidden="1">
      <c r="A126" s="51"/>
      <c r="B126" s="52" t="s">
        <v>233</v>
      </c>
      <c r="C126" s="37"/>
      <c r="D126" s="34">
        <v>30009</v>
      </c>
    </row>
    <row r="127" spans="1:4" ht="15" hidden="1">
      <c r="A127" s="51"/>
      <c r="B127" s="52" t="s">
        <v>215</v>
      </c>
      <c r="C127" s="37"/>
      <c r="D127" s="34">
        <v>1255.38</v>
      </c>
    </row>
    <row r="128" spans="1:4" ht="15" hidden="1">
      <c r="A128" s="51"/>
      <c r="B128" s="52"/>
      <c r="C128" s="37"/>
      <c r="D128" s="34"/>
    </row>
    <row r="129" spans="1:4" ht="15" hidden="1">
      <c r="A129" s="51"/>
      <c r="B129" s="52"/>
      <c r="C129" s="37"/>
      <c r="D129" s="34"/>
    </row>
    <row r="130" spans="1:4" ht="15" hidden="1">
      <c r="A130" s="51"/>
      <c r="B130" s="52"/>
      <c r="C130" s="37"/>
      <c r="D130" s="34"/>
    </row>
    <row r="131" spans="1:4" ht="15" hidden="1">
      <c r="A131" s="51"/>
      <c r="B131" s="52"/>
      <c r="C131" s="37"/>
      <c r="D131" s="34"/>
    </row>
    <row r="132" spans="1:4" ht="15" hidden="1">
      <c r="A132" s="51"/>
      <c r="B132" s="52"/>
      <c r="C132" s="37"/>
      <c r="D132" s="34"/>
    </row>
    <row r="133" spans="1:4" ht="15" hidden="1">
      <c r="A133" s="51"/>
      <c r="B133" s="52"/>
      <c r="C133" s="37"/>
      <c r="D133" s="34"/>
    </row>
    <row r="134" spans="1:4" ht="15" hidden="1">
      <c r="A134" s="51"/>
      <c r="B134" s="52"/>
      <c r="C134" s="37"/>
      <c r="D134" s="34"/>
    </row>
    <row r="135" spans="1:4" ht="15" hidden="1">
      <c r="A135" s="51"/>
      <c r="B135" s="52"/>
      <c r="C135" s="37"/>
      <c r="D135" s="34"/>
    </row>
    <row r="136" spans="1:4" ht="15" hidden="1">
      <c r="A136" s="51" t="s">
        <v>7</v>
      </c>
      <c r="B136" s="53" t="s">
        <v>171</v>
      </c>
      <c r="C136" s="37"/>
      <c r="D136" s="34">
        <f>SUM(D137:D141)</f>
        <v>44263</v>
      </c>
    </row>
    <row r="137" spans="1:4" ht="15" hidden="1">
      <c r="A137" s="51"/>
      <c r="B137" s="54" t="s">
        <v>172</v>
      </c>
      <c r="C137" s="37"/>
      <c r="D137" s="34">
        <v>5165</v>
      </c>
    </row>
    <row r="138" spans="1:4" ht="15" hidden="1">
      <c r="A138" s="51"/>
      <c r="B138" s="54" t="s">
        <v>173</v>
      </c>
      <c r="C138" s="37"/>
      <c r="D138" s="34">
        <v>15571</v>
      </c>
    </row>
    <row r="139" spans="1:4" ht="15" hidden="1">
      <c r="A139" s="51"/>
      <c r="B139" s="54" t="s">
        <v>174</v>
      </c>
      <c r="C139" s="37"/>
      <c r="D139" s="34">
        <v>8752</v>
      </c>
    </row>
    <row r="140" spans="1:4" ht="15" hidden="1">
      <c r="A140" s="51"/>
      <c r="B140" s="54" t="s">
        <v>175</v>
      </c>
      <c r="C140" s="37"/>
      <c r="D140" s="34">
        <v>4611</v>
      </c>
    </row>
    <row r="141" spans="1:4" ht="15" hidden="1">
      <c r="A141" s="51"/>
      <c r="B141" s="54" t="s">
        <v>176</v>
      </c>
      <c r="C141" s="37"/>
      <c r="D141" s="34">
        <v>10164</v>
      </c>
    </row>
    <row r="142" spans="1:4" ht="15" hidden="1">
      <c r="A142" s="27">
        <v>7</v>
      </c>
      <c r="B142" s="32" t="s">
        <v>177</v>
      </c>
      <c r="C142" s="55"/>
      <c r="D142" s="56"/>
    </row>
    <row r="143" spans="1:4" ht="15" hidden="1">
      <c r="A143" s="27">
        <f>SUM(A142)+1</f>
        <v>8</v>
      </c>
      <c r="B143" s="32" t="s">
        <v>178</v>
      </c>
      <c r="C143" s="55"/>
      <c r="D143" s="34">
        <v>13042.21</v>
      </c>
    </row>
    <row r="144" spans="1:4" ht="15" hidden="1">
      <c r="A144" s="27">
        <f>SUM(A143)+1</f>
        <v>9</v>
      </c>
      <c r="B144" s="32" t="s">
        <v>179</v>
      </c>
      <c r="C144" s="37"/>
      <c r="D144" s="34">
        <v>452946</v>
      </c>
    </row>
    <row r="145" spans="1:4" ht="15" hidden="1">
      <c r="A145" s="35">
        <f>SUM(A144)+1</f>
        <v>10</v>
      </c>
      <c r="B145" s="36" t="s">
        <v>180</v>
      </c>
      <c r="C145" s="37"/>
      <c r="D145" s="34">
        <v>1291.52</v>
      </c>
    </row>
    <row r="146" spans="1:4" ht="15" hidden="1">
      <c r="A146" s="27">
        <v>11</v>
      </c>
      <c r="B146" s="32" t="s">
        <v>181</v>
      </c>
      <c r="C146" s="33"/>
      <c r="D146" s="34">
        <f>D147+29141+232750+249356</f>
        <v>696187.7533</v>
      </c>
    </row>
    <row r="147" spans="1:4" ht="30" hidden="1">
      <c r="A147" s="28" t="s">
        <v>182</v>
      </c>
      <c r="B147" s="57" t="s">
        <v>183</v>
      </c>
      <c r="C147" s="58"/>
      <c r="D147" s="72">
        <f>136*78.5*12+(3941924.78+1740950.55)*0.01</f>
        <v>184940.7533</v>
      </c>
    </row>
    <row r="148" spans="1:4" ht="30" hidden="1">
      <c r="A148" s="59">
        <v>12</v>
      </c>
      <c r="B148" s="60" t="s">
        <v>184</v>
      </c>
      <c r="C148" s="33"/>
      <c r="D148" s="34">
        <v>20153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30" workbookViewId="0" topLeftCell="A4">
      <selection activeCell="B14" sqref="B14"/>
    </sheetView>
  </sheetViews>
  <sheetFormatPr defaultColWidth="9.140625" defaultRowHeight="15"/>
  <cols>
    <col min="1" max="1" width="5.8515625" style="2" customWidth="1"/>
    <col min="2" max="2" width="61.00390625" style="3" customWidth="1"/>
    <col min="3" max="3" width="6.8515625" style="1" customWidth="1"/>
    <col min="4" max="4" width="24.28125" style="64" customWidth="1"/>
    <col min="5" max="16384" width="9.140625" style="1" customWidth="1"/>
  </cols>
  <sheetData>
    <row r="1" spans="1:4" ht="16.5" customHeight="1">
      <c r="A1" s="79" t="s">
        <v>0</v>
      </c>
      <c r="B1" s="79"/>
      <c r="C1" s="79"/>
      <c r="D1" s="79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5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76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76">
        <v>42369</v>
      </c>
    </row>
    <row r="7" spans="1:4" s="9" customFormat="1" ht="29.25" customHeight="1">
      <c r="A7" s="80" t="s">
        <v>13</v>
      </c>
      <c r="B7" s="80"/>
      <c r="C7" s="80"/>
      <c r="D7" s="80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6">
        <v>897830.08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6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6">
        <f>D8</f>
        <v>897830.08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3959407.86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4069545.75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4069545.75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4069545.75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787692.1899999995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787692.1899999995</v>
      </c>
    </row>
    <row r="25" spans="1:4" s="9" customFormat="1" ht="29.25" customHeight="1">
      <c r="A25" s="78" t="s">
        <v>49</v>
      </c>
      <c r="B25" s="78"/>
      <c r="C25" s="78"/>
      <c r="D25" s="78"/>
    </row>
    <row r="26" spans="1:4" s="9" customFormat="1" ht="16.5" customHeight="1">
      <c r="A26" s="6"/>
      <c r="B26" s="7" t="s">
        <v>50</v>
      </c>
      <c r="C26" s="18"/>
      <c r="D26" s="67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63.75">
      <c r="A31" s="19" t="s">
        <v>59</v>
      </c>
      <c r="B31" s="16" t="s">
        <v>52</v>
      </c>
      <c r="C31" s="8" t="s">
        <v>7</v>
      </c>
      <c r="D31" s="68" t="s">
        <v>224</v>
      </c>
    </row>
    <row r="32" spans="1:4" s="9" customFormat="1" ht="51">
      <c r="A32" s="19" t="s">
        <v>60</v>
      </c>
      <c r="B32" s="16" t="s">
        <v>55</v>
      </c>
      <c r="C32" s="8" t="s">
        <v>7</v>
      </c>
      <c r="D32" s="68" t="s">
        <v>225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68" t="s">
        <v>221</v>
      </c>
    </row>
    <row r="34" spans="1:4" s="9" customFormat="1" ht="16.5" customHeight="1">
      <c r="A34" s="78" t="s">
        <v>62</v>
      </c>
      <c r="B34" s="78"/>
      <c r="C34" s="78"/>
      <c r="D34" s="78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78" t="s">
        <v>72</v>
      </c>
      <c r="B39" s="78"/>
      <c r="C39" s="78"/>
      <c r="D39" s="78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0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v>0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v>247314.02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D52+D62+D72+D82</f>
        <v>247314.0199999999</v>
      </c>
    </row>
    <row r="46" spans="1:4" s="9" customFormat="1" ht="15" customHeight="1">
      <c r="A46" s="78" t="s">
        <v>81</v>
      </c>
      <c r="B46" s="78"/>
      <c r="C46" s="78"/>
      <c r="D46" s="78"/>
    </row>
    <row r="47" spans="1:4" s="9" customFormat="1" ht="27.75" customHeight="1">
      <c r="A47" s="6" t="s">
        <v>82</v>
      </c>
      <c r="B47" s="16" t="s">
        <v>83</v>
      </c>
      <c r="C47" s="8" t="s">
        <v>7</v>
      </c>
      <c r="D47" s="69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D50/28.07</f>
        <v>5089.795154969718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142870.55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125371.14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17499.41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v>142870.55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173581.23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-7706.86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7.75" customHeight="1">
      <c r="A57" s="6" t="s">
        <v>82</v>
      </c>
      <c r="B57" s="16" t="s">
        <v>83</v>
      </c>
      <c r="C57" s="8" t="s">
        <v>7</v>
      </c>
      <c r="D57" s="69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f>D60/137.49</f>
        <v>2777.036439013746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381814.74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335048.39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f>D60-D61</f>
        <v>46766.34999999998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381814.74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721008.75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33602.89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69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3">
        <f>D49+D59</f>
        <v>7866.831593983465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121149.01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106310.15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f>D70-D71</f>
        <v>14838.86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v>121149.01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160896.49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-7143.67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69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4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D80/1734.01</f>
        <v>791.9867474812717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4">
        <v>1373312.94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4">
        <v>1205103.54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4">
        <f>D80-D81</f>
        <v>168209.3999999999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4">
        <v>1373312.94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4">
        <v>1399776.11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4">
        <v>65237.11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4">
        <v>0</v>
      </c>
    </row>
    <row r="87" spans="1:4" s="9" customFormat="1" ht="15.75" customHeight="1">
      <c r="A87" s="78" t="s">
        <v>138</v>
      </c>
      <c r="B87" s="78"/>
      <c r="C87" s="78"/>
      <c r="D87" s="78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78" t="s">
        <v>143</v>
      </c>
      <c r="B92" s="78"/>
      <c r="C92" s="78"/>
      <c r="D92" s="78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77">
        <v>12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77">
        <v>2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31842</v>
      </c>
    </row>
    <row r="99" spans="1:2" ht="15" hidden="1">
      <c r="A99" s="25" t="s">
        <v>150</v>
      </c>
      <c r="B99" s="26" t="s">
        <v>151</v>
      </c>
    </row>
    <row r="100" ht="15" hidden="1"/>
    <row r="101" spans="1:4" ht="25.5" hidden="1">
      <c r="A101" s="27" t="s">
        <v>1</v>
      </c>
      <c r="B101" s="28" t="s">
        <v>152</v>
      </c>
      <c r="C101" s="27"/>
      <c r="D101" s="70" t="s">
        <v>153</v>
      </c>
    </row>
    <row r="102" spans="1:4" ht="15.75" hidden="1">
      <c r="A102" s="27"/>
      <c r="B102" s="29" t="s">
        <v>154</v>
      </c>
      <c r="C102" s="30"/>
      <c r="D102" s="31">
        <f>D103+D104+D105+D106+D107+D113+D142+D143+D144+D145+D146+D148</f>
        <v>3268247.1296999995</v>
      </c>
    </row>
    <row r="103" spans="1:4" ht="15" hidden="1">
      <c r="A103" s="27">
        <v>1</v>
      </c>
      <c r="B103" s="32" t="s">
        <v>155</v>
      </c>
      <c r="C103" s="33"/>
      <c r="D103" s="34">
        <v>95722</v>
      </c>
    </row>
    <row r="104" spans="1:4" ht="15" hidden="1">
      <c r="A104" s="27">
        <f>SUM(A103)+1</f>
        <v>2</v>
      </c>
      <c r="B104" s="32" t="s">
        <v>156</v>
      </c>
      <c r="C104" s="33"/>
      <c r="D104" s="34">
        <v>384111</v>
      </c>
    </row>
    <row r="105" spans="1:4" ht="15" hidden="1">
      <c r="A105" s="35">
        <f>SUM(A104)+1</f>
        <v>3</v>
      </c>
      <c r="B105" s="36" t="s">
        <v>157</v>
      </c>
      <c r="C105" s="37"/>
      <c r="D105" s="38">
        <v>32346.75</v>
      </c>
    </row>
    <row r="106" spans="1:4" ht="15" hidden="1">
      <c r="A106" s="27">
        <f>SUM(A105)+1</f>
        <v>4</v>
      </c>
      <c r="B106" s="32" t="s">
        <v>158</v>
      </c>
      <c r="C106" s="37"/>
      <c r="D106" s="34">
        <v>94581</v>
      </c>
    </row>
    <row r="107" spans="1:4" ht="15" hidden="1">
      <c r="A107" s="27">
        <f>SUM(A106)+1</f>
        <v>5</v>
      </c>
      <c r="B107" s="32" t="s">
        <v>159</v>
      </c>
      <c r="C107" s="37"/>
      <c r="D107" s="34">
        <f>SUM(D109:D112)</f>
        <v>693553.15</v>
      </c>
    </row>
    <row r="108" spans="1:4" ht="15" hidden="1">
      <c r="A108" s="27" t="s">
        <v>7</v>
      </c>
      <c r="B108" s="39" t="s">
        <v>160</v>
      </c>
      <c r="C108" s="37"/>
      <c r="D108" s="34"/>
    </row>
    <row r="109" spans="1:4" ht="15" hidden="1">
      <c r="A109" s="27"/>
      <c r="B109" s="40" t="s">
        <v>161</v>
      </c>
      <c r="C109" s="37"/>
      <c r="D109" s="34">
        <v>556377.84</v>
      </c>
    </row>
    <row r="110" spans="1:4" ht="15" hidden="1">
      <c r="A110" s="27"/>
      <c r="B110" s="40" t="s">
        <v>162</v>
      </c>
      <c r="C110" s="37"/>
      <c r="D110" s="34">
        <v>31853.91</v>
      </c>
    </row>
    <row r="111" spans="1:4" ht="15" hidden="1">
      <c r="A111" s="27" t="s">
        <v>7</v>
      </c>
      <c r="B111" s="41" t="s">
        <v>163</v>
      </c>
      <c r="C111" s="37"/>
      <c r="D111" s="34">
        <v>102385.4</v>
      </c>
    </row>
    <row r="112" spans="1:4" ht="15" hidden="1">
      <c r="A112" s="42" t="s">
        <v>7</v>
      </c>
      <c r="B112" s="43" t="s">
        <v>185</v>
      </c>
      <c r="C112" s="44"/>
      <c r="D112" s="71">
        <v>2936</v>
      </c>
    </row>
    <row r="113" spans="1:4" ht="60" hidden="1">
      <c r="A113" s="27">
        <f>SUM(A107)+1</f>
        <v>6</v>
      </c>
      <c r="B113" s="45" t="s">
        <v>164</v>
      </c>
      <c r="C113" s="46"/>
      <c r="D113" s="34">
        <f>D114+D115+D116+D117+D124+D125+D136</f>
        <v>799801.7</v>
      </c>
    </row>
    <row r="114" spans="1:4" ht="45" hidden="1">
      <c r="A114" s="47" t="s">
        <v>7</v>
      </c>
      <c r="B114" s="48" t="s">
        <v>165</v>
      </c>
      <c r="C114" s="49"/>
      <c r="D114" s="50">
        <v>257077</v>
      </c>
    </row>
    <row r="115" spans="1:4" ht="15" hidden="1">
      <c r="A115" s="51" t="s">
        <v>7</v>
      </c>
      <c r="B115" s="52" t="s">
        <v>166</v>
      </c>
      <c r="C115" s="37"/>
      <c r="D115" s="34">
        <v>79437</v>
      </c>
    </row>
    <row r="116" spans="1:4" ht="15" hidden="1">
      <c r="A116" s="51" t="s">
        <v>7</v>
      </c>
      <c r="B116" s="52" t="s">
        <v>167</v>
      </c>
      <c r="C116" s="37"/>
      <c r="D116" s="34">
        <v>30582.63</v>
      </c>
    </row>
    <row r="117" spans="1:4" ht="15" hidden="1">
      <c r="A117" s="51" t="s">
        <v>7</v>
      </c>
      <c r="B117" s="52" t="s">
        <v>168</v>
      </c>
      <c r="C117" s="37"/>
      <c r="D117" s="34">
        <f>SUM(D118:D123)</f>
        <v>3263</v>
      </c>
    </row>
    <row r="118" spans="1:4" ht="15" hidden="1">
      <c r="A118" s="51"/>
      <c r="B118" s="52" t="s">
        <v>203</v>
      </c>
      <c r="C118" s="37"/>
      <c r="D118" s="34">
        <v>3263</v>
      </c>
    </row>
    <row r="119" spans="1:4" ht="15" hidden="1">
      <c r="A119" s="51"/>
      <c r="B119" s="52"/>
      <c r="C119" s="37"/>
      <c r="D119" s="34"/>
    </row>
    <row r="120" spans="1:4" ht="15" hidden="1">
      <c r="A120" s="51"/>
      <c r="B120" s="52"/>
      <c r="C120" s="37"/>
      <c r="D120" s="34"/>
    </row>
    <row r="121" spans="1:4" ht="15" hidden="1">
      <c r="A121" s="51"/>
      <c r="B121" s="52"/>
      <c r="C121" s="37"/>
      <c r="D121" s="34"/>
    </row>
    <row r="122" spans="1:4" ht="15" hidden="1">
      <c r="A122" s="51"/>
      <c r="B122" s="52"/>
      <c r="C122" s="37"/>
      <c r="D122" s="34"/>
    </row>
    <row r="123" spans="1:4" ht="15" hidden="1">
      <c r="A123" s="51"/>
      <c r="B123" s="52"/>
      <c r="C123" s="37"/>
      <c r="D123" s="34"/>
    </row>
    <row r="124" spans="1:4" ht="15" hidden="1">
      <c r="A124" s="51" t="s">
        <v>7</v>
      </c>
      <c r="B124" s="52" t="s">
        <v>169</v>
      </c>
      <c r="C124" s="37"/>
      <c r="D124" s="34">
        <v>70466</v>
      </c>
    </row>
    <row r="125" spans="1:4" ht="15" hidden="1">
      <c r="A125" s="51" t="s">
        <v>7</v>
      </c>
      <c r="B125" s="52" t="s">
        <v>170</v>
      </c>
      <c r="C125" s="37"/>
      <c r="D125" s="34">
        <f>SUM(D126:D135)</f>
        <v>315438.06999999995</v>
      </c>
    </row>
    <row r="126" spans="1:4" ht="15" hidden="1">
      <c r="A126" s="51"/>
      <c r="B126" s="52" t="s">
        <v>216</v>
      </c>
      <c r="C126" s="37"/>
      <c r="D126" s="34">
        <v>3519.16</v>
      </c>
    </row>
    <row r="127" spans="1:4" ht="15" hidden="1">
      <c r="A127" s="51"/>
      <c r="B127" s="52" t="s">
        <v>217</v>
      </c>
      <c r="C127" s="37"/>
      <c r="D127" s="34">
        <v>311918.91</v>
      </c>
    </row>
    <row r="128" spans="1:4" ht="15" hidden="1">
      <c r="A128" s="51"/>
      <c r="B128" s="52"/>
      <c r="C128" s="37"/>
      <c r="D128" s="34"/>
    </row>
    <row r="129" spans="1:4" ht="15" hidden="1">
      <c r="A129" s="51"/>
      <c r="B129" s="52"/>
      <c r="C129" s="37"/>
      <c r="D129" s="34"/>
    </row>
    <row r="130" spans="1:4" ht="15" hidden="1">
      <c r="A130" s="51"/>
      <c r="B130" s="52"/>
      <c r="C130" s="37"/>
      <c r="D130" s="34"/>
    </row>
    <row r="131" spans="1:4" ht="15" hidden="1">
      <c r="A131" s="51"/>
      <c r="B131" s="52"/>
      <c r="C131" s="37"/>
      <c r="D131" s="34"/>
    </row>
    <row r="132" spans="1:4" ht="15" hidden="1">
      <c r="A132" s="51"/>
      <c r="B132" s="52"/>
      <c r="C132" s="37"/>
      <c r="D132" s="34"/>
    </row>
    <row r="133" spans="1:4" ht="15" hidden="1">
      <c r="A133" s="51"/>
      <c r="B133" s="52"/>
      <c r="C133" s="37"/>
      <c r="D133" s="34"/>
    </row>
    <row r="134" spans="1:4" ht="15" hidden="1">
      <c r="A134" s="51"/>
      <c r="B134" s="52"/>
      <c r="C134" s="37"/>
      <c r="D134" s="34"/>
    </row>
    <row r="135" spans="1:4" ht="15" hidden="1">
      <c r="A135" s="51"/>
      <c r="B135" s="52"/>
      <c r="C135" s="37"/>
      <c r="D135" s="34"/>
    </row>
    <row r="136" spans="1:4" ht="15" hidden="1">
      <c r="A136" s="51" t="s">
        <v>7</v>
      </c>
      <c r="B136" s="53" t="s">
        <v>171</v>
      </c>
      <c r="C136" s="37"/>
      <c r="D136" s="34">
        <f>SUM(D137:D141)</f>
        <v>43538</v>
      </c>
    </row>
    <row r="137" spans="1:4" ht="15" hidden="1">
      <c r="A137" s="51"/>
      <c r="B137" s="54" t="s">
        <v>172</v>
      </c>
      <c r="C137" s="37"/>
      <c r="D137" s="34">
        <v>5081</v>
      </c>
    </row>
    <row r="138" spans="1:4" ht="15" hidden="1">
      <c r="A138" s="51"/>
      <c r="B138" s="54" t="s">
        <v>173</v>
      </c>
      <c r="C138" s="37"/>
      <c r="D138" s="34">
        <v>15316</v>
      </c>
    </row>
    <row r="139" spans="1:4" ht="15" hidden="1">
      <c r="A139" s="51"/>
      <c r="B139" s="54" t="s">
        <v>174</v>
      </c>
      <c r="C139" s="37"/>
      <c r="D139" s="34">
        <v>8608</v>
      </c>
    </row>
    <row r="140" spans="1:4" ht="15" hidden="1">
      <c r="A140" s="51"/>
      <c r="B140" s="54" t="s">
        <v>175</v>
      </c>
      <c r="C140" s="37"/>
      <c r="D140" s="34">
        <v>4536</v>
      </c>
    </row>
    <row r="141" spans="1:4" ht="15" hidden="1">
      <c r="A141" s="51"/>
      <c r="B141" s="54" t="s">
        <v>176</v>
      </c>
      <c r="C141" s="37"/>
      <c r="D141" s="34">
        <v>9997</v>
      </c>
    </row>
    <row r="142" spans="1:4" ht="15" hidden="1">
      <c r="A142" s="27">
        <v>7</v>
      </c>
      <c r="B142" s="32" t="s">
        <v>177</v>
      </c>
      <c r="C142" s="55"/>
      <c r="D142" s="56"/>
    </row>
    <row r="143" spans="1:4" ht="15" hidden="1">
      <c r="A143" s="27">
        <f>SUM(A142)+1</f>
        <v>8</v>
      </c>
      <c r="B143" s="32" t="s">
        <v>178</v>
      </c>
      <c r="C143" s="55"/>
      <c r="D143" s="34">
        <v>13042.21</v>
      </c>
    </row>
    <row r="144" spans="1:4" ht="15" hidden="1">
      <c r="A144" s="27">
        <f>SUM(A143)+1</f>
        <v>9</v>
      </c>
      <c r="B144" s="32" t="s">
        <v>179</v>
      </c>
      <c r="C144" s="37"/>
      <c r="D144" s="34">
        <v>445524</v>
      </c>
    </row>
    <row r="145" spans="1:4" ht="15" hidden="1">
      <c r="A145" s="35">
        <f>SUM(A144)+1</f>
        <v>10</v>
      </c>
      <c r="B145" s="36" t="s">
        <v>180</v>
      </c>
      <c r="C145" s="37"/>
      <c r="D145" s="34">
        <v>1288.53</v>
      </c>
    </row>
    <row r="146" spans="1:4" ht="15" hidden="1">
      <c r="A146" s="27">
        <v>11</v>
      </c>
      <c r="B146" s="32" t="s">
        <v>181</v>
      </c>
      <c r="C146" s="33"/>
      <c r="D146" s="34">
        <f>D147+28664+228936+245270</f>
        <v>688453.7897</v>
      </c>
    </row>
    <row r="147" spans="1:4" ht="30" hidden="1">
      <c r="A147" s="28" t="s">
        <v>182</v>
      </c>
      <c r="B147" s="57" t="s">
        <v>183</v>
      </c>
      <c r="C147" s="58"/>
      <c r="D147" s="72">
        <f>135*78.5*12+(4069545.75+1771833.22)*0.01</f>
        <v>185583.7897</v>
      </c>
    </row>
    <row r="148" spans="1:4" ht="30" hidden="1">
      <c r="A148" s="59">
        <v>12</v>
      </c>
      <c r="B148" s="60" t="s">
        <v>184</v>
      </c>
      <c r="C148" s="33"/>
      <c r="D148" s="34">
        <v>19823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20" workbookViewId="0" topLeftCell="A31">
      <selection activeCell="A46" sqref="A46:D46"/>
    </sheetView>
  </sheetViews>
  <sheetFormatPr defaultColWidth="9.140625" defaultRowHeight="15"/>
  <cols>
    <col min="1" max="1" width="5.8515625" style="2" customWidth="1"/>
    <col min="2" max="2" width="58.57421875" style="3" customWidth="1"/>
    <col min="3" max="3" width="8.7109375" style="1" customWidth="1"/>
    <col min="4" max="4" width="25.421875" style="64" customWidth="1"/>
    <col min="5" max="16384" width="9.140625" style="1" customWidth="1"/>
  </cols>
  <sheetData>
    <row r="1" spans="1:4" ht="16.5" customHeight="1">
      <c r="A1" s="79" t="s">
        <v>0</v>
      </c>
      <c r="B1" s="79"/>
      <c r="C1" s="79"/>
      <c r="D1" s="79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5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76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76">
        <v>42369</v>
      </c>
    </row>
    <row r="7" spans="1:4" s="9" customFormat="1" ht="29.25" customHeight="1">
      <c r="A7" s="80" t="s">
        <v>13</v>
      </c>
      <c r="B7" s="80"/>
      <c r="C7" s="80"/>
      <c r="D7" s="80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6">
        <f>141702.88+35523.92</f>
        <v>177226.8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6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6">
        <f>D8</f>
        <v>177226.8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f>969992.94+20742.9</f>
        <v>990735.84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894432.93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894432.93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894432.93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273529.70999999985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217262.89+56266.82</f>
        <v>273529.71</v>
      </c>
    </row>
    <row r="25" spans="1:4" s="9" customFormat="1" ht="29.25" customHeight="1">
      <c r="A25" s="78" t="s">
        <v>49</v>
      </c>
      <c r="B25" s="78"/>
      <c r="C25" s="78"/>
      <c r="D25" s="78"/>
    </row>
    <row r="26" spans="1:4" s="9" customFormat="1" ht="16.5" customHeight="1">
      <c r="A26" s="6"/>
      <c r="B26" s="7" t="s">
        <v>50</v>
      </c>
      <c r="C26" s="18"/>
      <c r="D26" s="67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38.25">
      <c r="A31" s="19" t="s">
        <v>59</v>
      </c>
      <c r="B31" s="16" t="s">
        <v>52</v>
      </c>
      <c r="C31" s="8" t="s">
        <v>7</v>
      </c>
      <c r="D31" s="68" t="s">
        <v>226</v>
      </c>
    </row>
    <row r="32" spans="1:4" s="9" customFormat="1" ht="51">
      <c r="A32" s="19" t="s">
        <v>60</v>
      </c>
      <c r="B32" s="16" t="s">
        <v>55</v>
      </c>
      <c r="C32" s="8" t="s">
        <v>7</v>
      </c>
      <c r="D32" s="68" t="s">
        <v>225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68" t="s">
        <v>221</v>
      </c>
    </row>
    <row r="34" spans="1:4" s="9" customFormat="1" ht="16.5" customHeight="1">
      <c r="A34" s="78" t="s">
        <v>62</v>
      </c>
      <c r="B34" s="78"/>
      <c r="C34" s="78"/>
      <c r="D34" s="78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78" t="s">
        <v>72</v>
      </c>
      <c r="B39" s="78"/>
      <c r="C39" s="78"/>
      <c r="D39" s="78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0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v>0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v>103194.7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D52+D72+D82</f>
        <v>103194.7</v>
      </c>
    </row>
    <row r="46" spans="1:4" s="9" customFormat="1" ht="15" customHeight="1">
      <c r="A46" s="78" t="s">
        <v>81</v>
      </c>
      <c r="B46" s="78"/>
      <c r="C46" s="78"/>
      <c r="D46" s="78"/>
    </row>
    <row r="47" spans="1:4" s="9" customFormat="1" ht="27.75" customHeight="1">
      <c r="A47" s="6" t="s">
        <v>82</v>
      </c>
      <c r="B47" s="16" t="s">
        <v>83</v>
      </c>
      <c r="C47" s="8" t="s">
        <v>7</v>
      </c>
      <c r="D47" s="69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D50/28.07</f>
        <v>4993.360171001069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140163.62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119924.66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f>D50-D51</f>
        <v>20238.959999999992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v>140163.62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170292.43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-7560.84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15.75" customHeight="1">
      <c r="A57" s="6" t="s">
        <v>82</v>
      </c>
      <c r="B57" s="16" t="s">
        <v>83</v>
      </c>
      <c r="C57" s="8" t="s">
        <v>7</v>
      </c>
      <c r="D57" s="69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69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3">
        <f>D49</f>
        <v>4993.360171001069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76898.74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65794.93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f>D70-D71</f>
        <v>11103.810000000012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v>76898.74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102128.26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-4534.41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69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4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D80/1734.01</f>
        <v>286.9683104480366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4">
        <v>497605.92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4">
        <v>425753.99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4">
        <f>D80-D81</f>
        <v>71851.93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4">
        <v>497605.92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4">
        <v>507194.58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4">
        <v>23638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4">
        <v>0</v>
      </c>
    </row>
    <row r="87" spans="1:4" s="9" customFormat="1" ht="15.75" customHeight="1">
      <c r="A87" s="78" t="s">
        <v>138</v>
      </c>
      <c r="B87" s="78"/>
      <c r="C87" s="78"/>
      <c r="D87" s="78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78" t="s">
        <v>143</v>
      </c>
      <c r="B92" s="78"/>
      <c r="C92" s="78"/>
      <c r="D92" s="78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77">
        <v>8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77">
        <v>1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18557</v>
      </c>
    </row>
    <row r="99" spans="1:2" ht="15" hidden="1">
      <c r="A99" s="25" t="s">
        <v>150</v>
      </c>
      <c r="B99" s="26" t="s">
        <v>151</v>
      </c>
    </row>
    <row r="100" ht="15" hidden="1"/>
    <row r="101" spans="1:4" ht="25.5" hidden="1">
      <c r="A101" s="27" t="s">
        <v>1</v>
      </c>
      <c r="B101" s="28" t="s">
        <v>152</v>
      </c>
      <c r="C101" s="27"/>
      <c r="D101" s="70" t="s">
        <v>153</v>
      </c>
    </row>
    <row r="102" spans="1:4" ht="15.75" hidden="1">
      <c r="A102" s="27"/>
      <c r="B102" s="29" t="s">
        <v>154</v>
      </c>
      <c r="C102" s="30"/>
      <c r="D102" s="31">
        <f>D103+D104+D105+D106+D107+D113+D142+D143+D144+D145+D146+D148</f>
        <v>892178.7751</v>
      </c>
    </row>
    <row r="103" spans="1:4" ht="15" hidden="1">
      <c r="A103" s="27">
        <v>1</v>
      </c>
      <c r="B103" s="32" t="s">
        <v>155</v>
      </c>
      <c r="C103" s="33"/>
      <c r="D103" s="34">
        <v>95416</v>
      </c>
    </row>
    <row r="104" spans="1:4" ht="15" hidden="1">
      <c r="A104" s="27">
        <f>SUM(A103)+1</f>
        <v>2</v>
      </c>
      <c r="B104" s="32" t="s">
        <v>156</v>
      </c>
      <c r="C104" s="33"/>
      <c r="D104" s="34">
        <v>56071</v>
      </c>
    </row>
    <row r="105" spans="1:4" ht="15" hidden="1">
      <c r="A105" s="35">
        <f>SUM(A104)+1</f>
        <v>3</v>
      </c>
      <c r="B105" s="36" t="s">
        <v>157</v>
      </c>
      <c r="C105" s="37"/>
      <c r="D105" s="38">
        <v>16287.48</v>
      </c>
    </row>
    <row r="106" spans="1:4" ht="15" hidden="1">
      <c r="A106" s="27">
        <f>SUM(A105)+1</f>
        <v>4</v>
      </c>
      <c r="B106" s="32" t="s">
        <v>158</v>
      </c>
      <c r="C106" s="37"/>
      <c r="D106" s="34">
        <v>0</v>
      </c>
    </row>
    <row r="107" spans="1:4" ht="15" hidden="1">
      <c r="A107" s="27">
        <f>SUM(A106)+1</f>
        <v>5</v>
      </c>
      <c r="B107" s="32" t="s">
        <v>159</v>
      </c>
      <c r="C107" s="37"/>
      <c r="D107" s="34">
        <f>SUM(D109:D112)</f>
        <v>0</v>
      </c>
    </row>
    <row r="108" spans="1:4" ht="15" hidden="1">
      <c r="A108" s="27" t="s">
        <v>7</v>
      </c>
      <c r="B108" s="39" t="s">
        <v>160</v>
      </c>
      <c r="C108" s="37"/>
      <c r="D108" s="34"/>
    </row>
    <row r="109" spans="1:4" ht="15" hidden="1">
      <c r="A109" s="27"/>
      <c r="B109" s="40" t="s">
        <v>161</v>
      </c>
      <c r="C109" s="37"/>
      <c r="D109" s="34"/>
    </row>
    <row r="110" spans="1:4" ht="15" hidden="1">
      <c r="A110" s="27"/>
      <c r="B110" s="40" t="s">
        <v>162</v>
      </c>
      <c r="C110" s="37"/>
      <c r="D110" s="34"/>
    </row>
    <row r="111" spans="1:4" ht="15" hidden="1">
      <c r="A111" s="27" t="s">
        <v>7</v>
      </c>
      <c r="B111" s="41" t="s">
        <v>163</v>
      </c>
      <c r="C111" s="37"/>
      <c r="D111" s="34"/>
    </row>
    <row r="112" spans="1:4" ht="15" hidden="1">
      <c r="A112" s="42" t="s">
        <v>7</v>
      </c>
      <c r="B112" s="43" t="s">
        <v>185</v>
      </c>
      <c r="C112" s="44"/>
      <c r="D112" s="71"/>
    </row>
    <row r="113" spans="1:4" ht="60" hidden="1">
      <c r="A113" s="27">
        <f>SUM(A107)+1</f>
        <v>6</v>
      </c>
      <c r="B113" s="45" t="s">
        <v>164</v>
      </c>
      <c r="C113" s="46"/>
      <c r="D113" s="34">
        <f>D114+D115+D116+D117+D124+D125+D136</f>
        <v>202644.01</v>
      </c>
    </row>
    <row r="114" spans="1:4" ht="45" hidden="1">
      <c r="A114" s="47" t="s">
        <v>7</v>
      </c>
      <c r="B114" s="48" t="s">
        <v>165</v>
      </c>
      <c r="C114" s="49"/>
      <c r="D114" s="50">
        <v>94663</v>
      </c>
    </row>
    <row r="115" spans="1:4" ht="15" hidden="1">
      <c r="A115" s="51" t="s">
        <v>7</v>
      </c>
      <c r="B115" s="52" t="s">
        <v>166</v>
      </c>
      <c r="C115" s="37"/>
      <c r="D115" s="34">
        <v>29251</v>
      </c>
    </row>
    <row r="116" spans="1:4" ht="15" hidden="1">
      <c r="A116" s="51" t="s">
        <v>7</v>
      </c>
      <c r="B116" s="52" t="s">
        <v>167</v>
      </c>
      <c r="C116" s="37"/>
      <c r="D116" s="34">
        <v>9638.14</v>
      </c>
    </row>
    <row r="117" spans="1:4" ht="15" hidden="1">
      <c r="A117" s="51" t="s">
        <v>7</v>
      </c>
      <c r="B117" s="52" t="s">
        <v>168</v>
      </c>
      <c r="C117" s="37"/>
      <c r="D117" s="34">
        <f>SUM(D118:D123)</f>
        <v>1191</v>
      </c>
    </row>
    <row r="118" spans="1:4" ht="15" hidden="1">
      <c r="A118" s="51"/>
      <c r="B118" s="52" t="s">
        <v>204</v>
      </c>
      <c r="C118" s="37"/>
      <c r="D118" s="34">
        <v>1191</v>
      </c>
    </row>
    <row r="119" spans="1:4" ht="15" hidden="1">
      <c r="A119" s="51"/>
      <c r="B119" s="52"/>
      <c r="C119" s="37"/>
      <c r="D119" s="34"/>
    </row>
    <row r="120" spans="1:4" ht="15" hidden="1">
      <c r="A120" s="51"/>
      <c r="B120" s="52"/>
      <c r="C120" s="37"/>
      <c r="D120" s="34"/>
    </row>
    <row r="121" spans="1:4" ht="15" hidden="1">
      <c r="A121" s="51"/>
      <c r="B121" s="52"/>
      <c r="C121" s="37"/>
      <c r="D121" s="34"/>
    </row>
    <row r="122" spans="1:4" ht="15" hidden="1">
      <c r="A122" s="51"/>
      <c r="B122" s="52"/>
      <c r="C122" s="37"/>
      <c r="D122" s="34"/>
    </row>
    <row r="123" spans="1:4" ht="15" hidden="1">
      <c r="A123" s="51"/>
      <c r="B123" s="52"/>
      <c r="C123" s="37"/>
      <c r="D123" s="34"/>
    </row>
    <row r="124" spans="1:4" ht="15" hidden="1">
      <c r="A124" s="51" t="s">
        <v>7</v>
      </c>
      <c r="B124" s="52" t="s">
        <v>169</v>
      </c>
      <c r="C124" s="37"/>
      <c r="D124" s="34">
        <v>25729</v>
      </c>
    </row>
    <row r="125" spans="1:4" ht="15" hidden="1">
      <c r="A125" s="51" t="s">
        <v>7</v>
      </c>
      <c r="B125" s="52" t="s">
        <v>170</v>
      </c>
      <c r="C125" s="37"/>
      <c r="D125" s="34">
        <f>SUM(D126:D135)</f>
        <v>26275.87</v>
      </c>
    </row>
    <row r="126" spans="1:4" ht="15" hidden="1">
      <c r="A126" s="51"/>
      <c r="B126" s="52" t="s">
        <v>208</v>
      </c>
      <c r="C126" s="37"/>
      <c r="D126" s="34">
        <v>23475.16</v>
      </c>
    </row>
    <row r="127" spans="1:4" ht="15" hidden="1">
      <c r="A127" s="51"/>
      <c r="B127" s="52" t="s">
        <v>209</v>
      </c>
      <c r="C127" s="37"/>
      <c r="D127" s="34">
        <v>2800.71</v>
      </c>
    </row>
    <row r="128" spans="1:4" ht="15" hidden="1">
      <c r="A128" s="51"/>
      <c r="B128" s="52"/>
      <c r="C128" s="37"/>
      <c r="D128" s="34"/>
    </row>
    <row r="129" spans="1:4" ht="15" hidden="1">
      <c r="A129" s="51"/>
      <c r="B129" s="52"/>
      <c r="C129" s="37"/>
      <c r="D129" s="34"/>
    </row>
    <row r="130" spans="1:4" ht="15" hidden="1">
      <c r="A130" s="51"/>
      <c r="B130" s="52"/>
      <c r="C130" s="37"/>
      <c r="D130" s="34"/>
    </row>
    <row r="131" spans="1:4" ht="15" hidden="1">
      <c r="A131" s="51"/>
      <c r="B131" s="52"/>
      <c r="C131" s="37"/>
      <c r="D131" s="34"/>
    </row>
    <row r="132" spans="1:4" ht="15" hidden="1">
      <c r="A132" s="51"/>
      <c r="B132" s="52"/>
      <c r="C132" s="37"/>
      <c r="D132" s="34"/>
    </row>
    <row r="133" spans="1:4" ht="15" hidden="1">
      <c r="A133" s="51"/>
      <c r="B133" s="52"/>
      <c r="C133" s="37"/>
      <c r="D133" s="34"/>
    </row>
    <row r="134" spans="1:4" ht="15" hidden="1">
      <c r="A134" s="51"/>
      <c r="B134" s="52"/>
      <c r="C134" s="37"/>
      <c r="D134" s="34"/>
    </row>
    <row r="135" spans="1:4" ht="15" hidden="1">
      <c r="A135" s="51"/>
      <c r="B135" s="52"/>
      <c r="C135" s="37"/>
      <c r="D135" s="34"/>
    </row>
    <row r="136" spans="1:4" ht="15" hidden="1">
      <c r="A136" s="51" t="s">
        <v>7</v>
      </c>
      <c r="B136" s="53" t="s">
        <v>171</v>
      </c>
      <c r="C136" s="37"/>
      <c r="D136" s="34">
        <f>SUM(D137:D141)</f>
        <v>15896</v>
      </c>
    </row>
    <row r="137" spans="1:4" ht="15" hidden="1">
      <c r="A137" s="51"/>
      <c r="B137" s="54" t="s">
        <v>172</v>
      </c>
      <c r="C137" s="37"/>
      <c r="D137" s="34">
        <v>1855</v>
      </c>
    </row>
    <row r="138" spans="1:4" ht="15" hidden="1">
      <c r="A138" s="51"/>
      <c r="B138" s="54" t="s">
        <v>173</v>
      </c>
      <c r="C138" s="37"/>
      <c r="D138" s="34">
        <v>5592</v>
      </c>
    </row>
    <row r="139" spans="1:4" ht="15" hidden="1">
      <c r="A139" s="51"/>
      <c r="B139" s="54" t="s">
        <v>174</v>
      </c>
      <c r="C139" s="37"/>
      <c r="D139" s="34">
        <v>3143</v>
      </c>
    </row>
    <row r="140" spans="1:4" ht="15" hidden="1">
      <c r="A140" s="51"/>
      <c r="B140" s="54" t="s">
        <v>175</v>
      </c>
      <c r="C140" s="37"/>
      <c r="D140" s="34">
        <v>1656</v>
      </c>
    </row>
    <row r="141" spans="1:4" ht="15" hidden="1">
      <c r="A141" s="51"/>
      <c r="B141" s="54" t="s">
        <v>176</v>
      </c>
      <c r="C141" s="37"/>
      <c r="D141" s="34">
        <v>3650</v>
      </c>
    </row>
    <row r="142" spans="1:4" ht="15" hidden="1">
      <c r="A142" s="27">
        <v>7</v>
      </c>
      <c r="B142" s="32" t="s">
        <v>177</v>
      </c>
      <c r="C142" s="55"/>
      <c r="D142" s="34">
        <v>46002.37</v>
      </c>
    </row>
    <row r="143" spans="1:4" ht="15" hidden="1">
      <c r="A143" s="27">
        <f>SUM(A142)+1</f>
        <v>8</v>
      </c>
      <c r="B143" s="32" t="s">
        <v>178</v>
      </c>
      <c r="C143" s="55"/>
      <c r="D143" s="34">
        <v>33609.11</v>
      </c>
    </row>
    <row r="144" spans="1:4" ht="15" hidden="1">
      <c r="A144" s="27">
        <f>SUM(A143)+1</f>
        <v>9</v>
      </c>
      <c r="B144" s="32" t="s">
        <v>179</v>
      </c>
      <c r="C144" s="37"/>
      <c r="D144" s="34">
        <v>162669</v>
      </c>
    </row>
    <row r="145" spans="1:4" ht="15" hidden="1">
      <c r="A145" s="35">
        <f>SUM(A144)+1</f>
        <v>10</v>
      </c>
      <c r="B145" s="36" t="s">
        <v>180</v>
      </c>
      <c r="C145" s="37"/>
      <c r="D145" s="34">
        <v>99.74</v>
      </c>
    </row>
    <row r="146" spans="1:4" ht="15" hidden="1">
      <c r="A146" s="27">
        <v>11</v>
      </c>
      <c r="B146" s="32" t="s">
        <v>181</v>
      </c>
      <c r="C146" s="33"/>
      <c r="D146" s="34">
        <f>D147+10466+83589+89552</f>
        <v>272142.0651</v>
      </c>
    </row>
    <row r="147" spans="1:4" ht="30" hidden="1">
      <c r="A147" s="28" t="s">
        <v>182</v>
      </c>
      <c r="B147" s="57" t="s">
        <v>183</v>
      </c>
      <c r="C147" s="58"/>
      <c r="D147" s="72">
        <f>78*78.5*12+(894432.93+611473.58)*0.01</f>
        <v>88535.0651</v>
      </c>
    </row>
    <row r="148" spans="1:4" ht="30" hidden="1">
      <c r="A148" s="59">
        <v>12</v>
      </c>
      <c r="B148" s="60" t="s">
        <v>184</v>
      </c>
      <c r="C148" s="33"/>
      <c r="D148" s="34">
        <v>7238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20" workbookViewId="0" topLeftCell="A49">
      <selection activeCell="B70" sqref="B70"/>
    </sheetView>
  </sheetViews>
  <sheetFormatPr defaultColWidth="9.140625" defaultRowHeight="15"/>
  <cols>
    <col min="1" max="1" width="5.8515625" style="2" customWidth="1"/>
    <col min="2" max="2" width="59.421875" style="3" customWidth="1"/>
    <col min="3" max="3" width="8.00390625" style="1" customWidth="1"/>
    <col min="4" max="4" width="25.140625" style="64" customWidth="1"/>
    <col min="5" max="16384" width="9.140625" style="1" customWidth="1"/>
  </cols>
  <sheetData>
    <row r="1" spans="1:4" ht="16.5" customHeight="1">
      <c r="A1" s="79" t="s">
        <v>0</v>
      </c>
      <c r="B1" s="79"/>
      <c r="C1" s="79"/>
      <c r="D1" s="79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5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76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76">
        <v>42369</v>
      </c>
    </row>
    <row r="7" spans="1:4" s="9" customFormat="1" ht="29.25" customHeight="1">
      <c r="A7" s="80" t="s">
        <v>13</v>
      </c>
      <c r="B7" s="80"/>
      <c r="C7" s="80"/>
      <c r="D7" s="80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6">
        <v>51762.87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6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6">
        <f>D8</f>
        <v>51762.87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820568.52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788681.39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788681.39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788681.39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D10+D11-D15</f>
        <v>83650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83650</v>
      </c>
    </row>
    <row r="25" spans="1:4" s="9" customFormat="1" ht="29.25" customHeight="1">
      <c r="A25" s="78" t="s">
        <v>49</v>
      </c>
      <c r="B25" s="78"/>
      <c r="C25" s="78"/>
      <c r="D25" s="78"/>
    </row>
    <row r="26" spans="1:4" s="9" customFormat="1" ht="16.5" customHeight="1">
      <c r="A26" s="6"/>
      <c r="B26" s="7" t="s">
        <v>50</v>
      </c>
      <c r="C26" s="18"/>
      <c r="D26" s="67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15">
      <c r="A31" s="19" t="s">
        <v>59</v>
      </c>
      <c r="B31" s="16" t="s">
        <v>52</v>
      </c>
      <c r="C31" s="8" t="s">
        <v>7</v>
      </c>
      <c r="D31" s="68" t="s">
        <v>210</v>
      </c>
    </row>
    <row r="32" spans="1:4" s="9" customFormat="1" ht="51">
      <c r="A32" s="19" t="s">
        <v>60</v>
      </c>
      <c r="B32" s="16" t="s">
        <v>55</v>
      </c>
      <c r="C32" s="8" t="s">
        <v>7</v>
      </c>
      <c r="D32" s="68" t="s">
        <v>225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68" t="s">
        <v>221</v>
      </c>
    </row>
    <row r="34" spans="1:4" s="9" customFormat="1" ht="16.5" customHeight="1">
      <c r="A34" s="78" t="s">
        <v>62</v>
      </c>
      <c r="B34" s="78"/>
      <c r="C34" s="78"/>
      <c r="D34" s="78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78" t="s">
        <v>72</v>
      </c>
      <c r="B39" s="78"/>
      <c r="C39" s="78"/>
      <c r="D39" s="78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0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v>0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v>52646.05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D52+D72+D82</f>
        <v>52646.04699999998</v>
      </c>
    </row>
    <row r="46" spans="1:4" s="9" customFormat="1" ht="15" customHeight="1">
      <c r="A46" s="78" t="s">
        <v>81</v>
      </c>
      <c r="B46" s="78"/>
      <c r="C46" s="78"/>
      <c r="D46" s="78"/>
    </row>
    <row r="47" spans="1:4" s="9" customFormat="1" ht="27.75" customHeight="1">
      <c r="A47" s="6" t="s">
        <v>82</v>
      </c>
      <c r="B47" s="16" t="s">
        <v>83</v>
      </c>
      <c r="C47" s="8" t="s">
        <v>7</v>
      </c>
      <c r="D47" s="69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D50/28.07</f>
        <v>4163.269326683292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116862.97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106641.88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f>D50-D51</f>
        <v>10221.089999999997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v>116862.97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141983.2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-6303.94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15.75" customHeight="1">
      <c r="A57" s="6" t="s">
        <v>82</v>
      </c>
      <c r="B57" s="16" t="s">
        <v>83</v>
      </c>
      <c r="C57" s="8" t="s">
        <v>7</v>
      </c>
      <c r="D57" s="69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69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3">
        <f>D49</f>
        <v>4163.269326683292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64115.1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58507.46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f>D70-D71</f>
        <v>5607.639999999999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v>64115.1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85150.47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-3780.61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69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4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D80/1734.01</f>
        <v>242.76181798259526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4">
        <v>420951.42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4">
        <v>384134.103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4">
        <f>D80-D81</f>
        <v>36817.31699999998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4">
        <v>420951.42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4">
        <v>429062.98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4">
        <v>19996.65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4">
        <v>0</v>
      </c>
    </row>
    <row r="87" spans="1:4" s="9" customFormat="1" ht="15.75" customHeight="1">
      <c r="A87" s="78" t="s">
        <v>138</v>
      </c>
      <c r="B87" s="78"/>
      <c r="C87" s="78"/>
      <c r="D87" s="78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78" t="s">
        <v>143</v>
      </c>
      <c r="B92" s="78"/>
      <c r="C92" s="78"/>
      <c r="D92" s="78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77">
        <v>4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77">
        <v>1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23769</v>
      </c>
    </row>
    <row r="99" spans="1:2" ht="15" hidden="1">
      <c r="A99" s="25" t="s">
        <v>150</v>
      </c>
      <c r="B99" s="26" t="s">
        <v>151</v>
      </c>
    </row>
    <row r="100" ht="15" hidden="1"/>
    <row r="101" spans="1:4" ht="25.5" hidden="1">
      <c r="A101" s="27" t="s">
        <v>1</v>
      </c>
      <c r="B101" s="28" t="s">
        <v>152</v>
      </c>
      <c r="C101" s="27"/>
      <c r="D101" s="70" t="s">
        <v>153</v>
      </c>
    </row>
    <row r="102" spans="1:4" ht="15.75" hidden="1">
      <c r="A102" s="27"/>
      <c r="B102" s="29" t="s">
        <v>154</v>
      </c>
      <c r="C102" s="30"/>
      <c r="D102" s="31">
        <f>D103+D104+D105+D106+D107+D113+D142+D143+D144+D145+D146+D148</f>
        <v>686961.1773000001</v>
      </c>
    </row>
    <row r="103" spans="1:4" ht="15" hidden="1">
      <c r="A103" s="27">
        <v>1</v>
      </c>
      <c r="B103" s="32" t="s">
        <v>155</v>
      </c>
      <c r="C103" s="33"/>
      <c r="D103" s="34">
        <v>95416</v>
      </c>
    </row>
    <row r="104" spans="1:4" ht="15" hidden="1">
      <c r="A104" s="27">
        <f>SUM(A103)+1</f>
        <v>2</v>
      </c>
      <c r="B104" s="32" t="s">
        <v>156</v>
      </c>
      <c r="C104" s="33"/>
      <c r="D104" s="34">
        <v>46727</v>
      </c>
    </row>
    <row r="105" spans="1:4" ht="15" hidden="1">
      <c r="A105" s="35">
        <f>SUM(A104)+1</f>
        <v>3</v>
      </c>
      <c r="B105" s="36" t="s">
        <v>157</v>
      </c>
      <c r="C105" s="37"/>
      <c r="D105" s="38">
        <v>13155.65</v>
      </c>
    </row>
    <row r="106" spans="1:4" ht="15" hidden="1">
      <c r="A106" s="27">
        <f>SUM(A105)+1</f>
        <v>4</v>
      </c>
      <c r="B106" s="32" t="s">
        <v>158</v>
      </c>
      <c r="C106" s="37"/>
      <c r="D106" s="34">
        <v>0</v>
      </c>
    </row>
    <row r="107" spans="1:4" ht="15" hidden="1">
      <c r="A107" s="27">
        <f>SUM(A106)+1</f>
        <v>5</v>
      </c>
      <c r="B107" s="32" t="s">
        <v>159</v>
      </c>
      <c r="C107" s="37"/>
      <c r="D107" s="34">
        <f>SUM(D109:D112)</f>
        <v>0</v>
      </c>
    </row>
    <row r="108" spans="1:4" ht="15" hidden="1">
      <c r="A108" s="27" t="s">
        <v>7</v>
      </c>
      <c r="B108" s="39" t="s">
        <v>160</v>
      </c>
      <c r="C108" s="37"/>
      <c r="D108" s="34"/>
    </row>
    <row r="109" spans="1:4" ht="15" hidden="1">
      <c r="A109" s="27"/>
      <c r="B109" s="40" t="s">
        <v>161</v>
      </c>
      <c r="C109" s="37"/>
      <c r="D109" s="34"/>
    </row>
    <row r="110" spans="1:4" ht="15" hidden="1">
      <c r="A110" s="27"/>
      <c r="B110" s="40" t="s">
        <v>162</v>
      </c>
      <c r="C110" s="37"/>
      <c r="D110" s="34"/>
    </row>
    <row r="111" spans="1:4" ht="15" hidden="1">
      <c r="A111" s="27" t="s">
        <v>7</v>
      </c>
      <c r="B111" s="41" t="s">
        <v>163</v>
      </c>
      <c r="C111" s="37"/>
      <c r="D111" s="34"/>
    </row>
    <row r="112" spans="1:4" ht="15" hidden="1">
      <c r="A112" s="42" t="s">
        <v>7</v>
      </c>
      <c r="B112" s="43" t="s">
        <v>185</v>
      </c>
      <c r="C112" s="44"/>
      <c r="D112" s="71"/>
    </row>
    <row r="113" spans="1:4" ht="60" hidden="1">
      <c r="A113" s="27">
        <f>SUM(A107)+1</f>
        <v>6</v>
      </c>
      <c r="B113" s="45" t="s">
        <v>164</v>
      </c>
      <c r="C113" s="46"/>
      <c r="D113" s="34">
        <f>D114+D115+D116+D117+D124+D125+D136</f>
        <v>154856.09999999998</v>
      </c>
    </row>
    <row r="114" spans="1:4" ht="45" hidden="1">
      <c r="A114" s="47" t="s">
        <v>7</v>
      </c>
      <c r="B114" s="48" t="s">
        <v>165</v>
      </c>
      <c r="C114" s="49"/>
      <c r="D114" s="50">
        <v>76836</v>
      </c>
    </row>
    <row r="115" spans="1:4" ht="15" hidden="1">
      <c r="A115" s="51" t="s">
        <v>7</v>
      </c>
      <c r="B115" s="52" t="s">
        <v>166</v>
      </c>
      <c r="C115" s="37"/>
      <c r="D115" s="34">
        <v>23742</v>
      </c>
    </row>
    <row r="116" spans="1:4" ht="15" hidden="1">
      <c r="A116" s="51" t="s">
        <v>7</v>
      </c>
      <c r="B116" s="52" t="s">
        <v>167</v>
      </c>
      <c r="C116" s="37"/>
      <c r="D116" s="34">
        <v>8729.11</v>
      </c>
    </row>
    <row r="117" spans="1:4" ht="15" hidden="1">
      <c r="A117" s="51" t="s">
        <v>7</v>
      </c>
      <c r="B117" s="52" t="s">
        <v>168</v>
      </c>
      <c r="C117" s="37"/>
      <c r="D117" s="34">
        <f>SUM(D118:D123)</f>
        <v>984</v>
      </c>
    </row>
    <row r="118" spans="1:4" ht="15" hidden="1">
      <c r="A118" s="51"/>
      <c r="B118" s="52" t="s">
        <v>202</v>
      </c>
      <c r="C118" s="37"/>
      <c r="D118" s="34">
        <v>984</v>
      </c>
    </row>
    <row r="119" spans="1:4" ht="15" hidden="1">
      <c r="A119" s="51"/>
      <c r="B119" s="52"/>
      <c r="C119" s="37"/>
      <c r="D119" s="34"/>
    </row>
    <row r="120" spans="1:4" ht="15" hidden="1">
      <c r="A120" s="51"/>
      <c r="B120" s="52"/>
      <c r="C120" s="37"/>
      <c r="D120" s="34"/>
    </row>
    <row r="121" spans="1:4" ht="15" hidden="1">
      <c r="A121" s="51"/>
      <c r="B121" s="52"/>
      <c r="C121" s="37"/>
      <c r="D121" s="34"/>
    </row>
    <row r="122" spans="1:4" ht="15" hidden="1">
      <c r="A122" s="51"/>
      <c r="B122" s="52"/>
      <c r="C122" s="37"/>
      <c r="D122" s="34"/>
    </row>
    <row r="123" spans="1:4" ht="15" hidden="1">
      <c r="A123" s="51"/>
      <c r="B123" s="52"/>
      <c r="C123" s="37"/>
      <c r="D123" s="34"/>
    </row>
    <row r="124" spans="1:4" ht="15" hidden="1">
      <c r="A124" s="51" t="s">
        <v>7</v>
      </c>
      <c r="B124" s="52" t="s">
        <v>169</v>
      </c>
      <c r="C124" s="37"/>
      <c r="D124" s="34">
        <v>21248</v>
      </c>
    </row>
    <row r="125" spans="1:4" ht="15" hidden="1">
      <c r="A125" s="51" t="s">
        <v>7</v>
      </c>
      <c r="B125" s="52" t="s">
        <v>170</v>
      </c>
      <c r="C125" s="37"/>
      <c r="D125" s="34">
        <f>SUM(D126:D135)</f>
        <v>10188.99</v>
      </c>
    </row>
    <row r="126" spans="1:4" ht="15" hidden="1">
      <c r="A126" s="51"/>
      <c r="B126" s="52" t="s">
        <v>210</v>
      </c>
      <c r="C126" s="37"/>
      <c r="D126" s="34">
        <v>10188.99</v>
      </c>
    </row>
    <row r="127" spans="1:4" ht="15" hidden="1">
      <c r="A127" s="51"/>
      <c r="B127" s="52"/>
      <c r="C127" s="37"/>
      <c r="D127" s="34"/>
    </row>
    <row r="128" spans="1:4" ht="15" hidden="1">
      <c r="A128" s="51"/>
      <c r="B128" s="52"/>
      <c r="C128" s="37"/>
      <c r="D128" s="34"/>
    </row>
    <row r="129" spans="1:4" ht="15" hidden="1">
      <c r="A129" s="51"/>
      <c r="B129" s="52"/>
      <c r="C129" s="37"/>
      <c r="D129" s="34"/>
    </row>
    <row r="130" spans="1:4" ht="15" hidden="1">
      <c r="A130" s="51"/>
      <c r="B130" s="52"/>
      <c r="C130" s="37"/>
      <c r="D130" s="34"/>
    </row>
    <row r="131" spans="1:4" ht="15" hidden="1">
      <c r="A131" s="51"/>
      <c r="B131" s="52"/>
      <c r="C131" s="37"/>
      <c r="D131" s="34"/>
    </row>
    <row r="132" spans="1:4" ht="15" hidden="1">
      <c r="A132" s="51"/>
      <c r="B132" s="52"/>
      <c r="C132" s="37"/>
      <c r="D132" s="34"/>
    </row>
    <row r="133" spans="1:4" ht="15" hidden="1">
      <c r="A133" s="51"/>
      <c r="B133" s="52"/>
      <c r="C133" s="37"/>
      <c r="D133" s="34"/>
    </row>
    <row r="134" spans="1:4" ht="15" hidden="1">
      <c r="A134" s="51"/>
      <c r="B134" s="52"/>
      <c r="C134" s="37"/>
      <c r="D134" s="34"/>
    </row>
    <row r="135" spans="1:4" ht="15" hidden="1">
      <c r="A135" s="51"/>
      <c r="B135" s="52"/>
      <c r="C135" s="37"/>
      <c r="D135" s="34"/>
    </row>
    <row r="136" spans="1:4" ht="15" hidden="1">
      <c r="A136" s="51" t="s">
        <v>7</v>
      </c>
      <c r="B136" s="53" t="s">
        <v>171</v>
      </c>
      <c r="C136" s="37"/>
      <c r="D136" s="34">
        <f>SUM(D137:D141)</f>
        <v>13128</v>
      </c>
    </row>
    <row r="137" spans="1:4" ht="15" hidden="1">
      <c r="A137" s="51"/>
      <c r="B137" s="54" t="s">
        <v>172</v>
      </c>
      <c r="C137" s="37"/>
      <c r="D137" s="34">
        <v>1532</v>
      </c>
    </row>
    <row r="138" spans="1:4" ht="15" hidden="1">
      <c r="A138" s="51"/>
      <c r="B138" s="54" t="s">
        <v>173</v>
      </c>
      <c r="C138" s="37"/>
      <c r="D138" s="34">
        <v>4618</v>
      </c>
    </row>
    <row r="139" spans="1:4" ht="15" hidden="1">
      <c r="A139" s="51"/>
      <c r="B139" s="54" t="s">
        <v>174</v>
      </c>
      <c r="C139" s="37"/>
      <c r="D139" s="34">
        <v>2596</v>
      </c>
    </row>
    <row r="140" spans="1:4" ht="15" hidden="1">
      <c r="A140" s="51"/>
      <c r="B140" s="54" t="s">
        <v>175</v>
      </c>
      <c r="C140" s="37"/>
      <c r="D140" s="34">
        <v>1368</v>
      </c>
    </row>
    <row r="141" spans="1:4" ht="15" hidden="1">
      <c r="A141" s="51"/>
      <c r="B141" s="54" t="s">
        <v>176</v>
      </c>
      <c r="C141" s="37"/>
      <c r="D141" s="34">
        <v>3014</v>
      </c>
    </row>
    <row r="142" spans="1:4" ht="15" hidden="1">
      <c r="A142" s="27">
        <v>7</v>
      </c>
      <c r="B142" s="32" t="s">
        <v>177</v>
      </c>
      <c r="C142" s="55"/>
      <c r="D142" s="56"/>
    </row>
    <row r="143" spans="1:4" ht="15" hidden="1">
      <c r="A143" s="27">
        <f>SUM(A142)+1</f>
        <v>8</v>
      </c>
      <c r="B143" s="32" t="s">
        <v>178</v>
      </c>
      <c r="C143" s="55"/>
      <c r="D143" s="34">
        <v>11076.64</v>
      </c>
    </row>
    <row r="144" spans="1:4" ht="15" hidden="1">
      <c r="A144" s="27">
        <f>SUM(A143)+1</f>
        <v>9</v>
      </c>
      <c r="B144" s="32" t="s">
        <v>179</v>
      </c>
      <c r="C144" s="37"/>
      <c r="D144" s="34">
        <v>134342</v>
      </c>
    </row>
    <row r="145" spans="1:4" ht="15" hidden="1">
      <c r="A145" s="35">
        <f>SUM(A144)+1</f>
        <v>10</v>
      </c>
      <c r="B145" s="36" t="s">
        <v>180</v>
      </c>
      <c r="C145" s="37"/>
      <c r="D145" s="34">
        <v>109.14</v>
      </c>
    </row>
    <row r="146" spans="1:4" ht="15" hidden="1">
      <c r="A146" s="27">
        <v>11</v>
      </c>
      <c r="B146" s="32" t="s">
        <v>181</v>
      </c>
      <c r="C146" s="33"/>
      <c r="D146" s="34">
        <f>D147+8643+69033+73958</f>
        <v>225301.6473</v>
      </c>
    </row>
    <row r="147" spans="1:4" ht="30" hidden="1">
      <c r="A147" s="28" t="s">
        <v>182</v>
      </c>
      <c r="B147" s="57" t="s">
        <v>183</v>
      </c>
      <c r="C147" s="58"/>
      <c r="D147" s="72">
        <f>64*78.5*12+(788681.29+549283.44)*0.01</f>
        <v>73667.6473</v>
      </c>
    </row>
    <row r="148" spans="1:4" ht="30" hidden="1">
      <c r="A148" s="59">
        <v>12</v>
      </c>
      <c r="B148" s="60" t="s">
        <v>184</v>
      </c>
      <c r="C148" s="33"/>
      <c r="D148" s="34">
        <v>5977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30" workbookViewId="0" topLeftCell="A16">
      <selection activeCell="B31" sqref="B31"/>
    </sheetView>
  </sheetViews>
  <sheetFormatPr defaultColWidth="9.140625" defaultRowHeight="15"/>
  <cols>
    <col min="1" max="1" width="5.8515625" style="2" customWidth="1"/>
    <col min="2" max="2" width="58.57421875" style="3" customWidth="1"/>
    <col min="3" max="3" width="10.57421875" style="1" customWidth="1"/>
    <col min="4" max="4" width="21.421875" style="64" customWidth="1"/>
    <col min="5" max="16384" width="9.140625" style="1" customWidth="1"/>
  </cols>
  <sheetData>
    <row r="1" spans="1:4" ht="16.5" customHeight="1">
      <c r="A1" s="79" t="s">
        <v>0</v>
      </c>
      <c r="B1" s="79"/>
      <c r="C1" s="79"/>
      <c r="D1" s="79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5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76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76">
        <v>42369</v>
      </c>
    </row>
    <row r="7" spans="1:4" s="9" customFormat="1" ht="29.25" customHeight="1">
      <c r="A7" s="80" t="s">
        <v>13</v>
      </c>
      <c r="B7" s="80"/>
      <c r="C7" s="80"/>
      <c r="D7" s="80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6">
        <v>788653.45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6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6">
        <f>D8</f>
        <v>788653.45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3271152.42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3153192.83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3153192.83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3153192.83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906613.04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906613.04</v>
      </c>
    </row>
    <row r="25" spans="1:4" s="9" customFormat="1" ht="29.25" customHeight="1">
      <c r="A25" s="78" t="s">
        <v>49</v>
      </c>
      <c r="B25" s="78"/>
      <c r="C25" s="78"/>
      <c r="D25" s="78"/>
    </row>
    <row r="26" spans="1:4" s="9" customFormat="1" ht="16.5" customHeight="1">
      <c r="A26" s="6"/>
      <c r="B26" s="7" t="s">
        <v>50</v>
      </c>
      <c r="C26" s="18"/>
      <c r="D26" s="67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25.5">
      <c r="A31" s="19" t="s">
        <v>59</v>
      </c>
      <c r="B31" s="16" t="s">
        <v>52</v>
      </c>
      <c r="C31" s="8" t="s">
        <v>7</v>
      </c>
      <c r="D31" s="68" t="s">
        <v>228</v>
      </c>
    </row>
    <row r="32" spans="1:4" s="9" customFormat="1" ht="25.5">
      <c r="A32" s="19" t="s">
        <v>60</v>
      </c>
      <c r="B32" s="16" t="s">
        <v>55</v>
      </c>
      <c r="C32" s="8" t="s">
        <v>7</v>
      </c>
      <c r="D32" s="68" t="s">
        <v>227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68" t="s">
        <v>221</v>
      </c>
    </row>
    <row r="34" spans="1:4" s="9" customFormat="1" ht="16.5" customHeight="1">
      <c r="A34" s="78" t="s">
        <v>62</v>
      </c>
      <c r="B34" s="78"/>
      <c r="C34" s="78"/>
      <c r="D34" s="78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78" t="s">
        <v>72</v>
      </c>
      <c r="B39" s="78"/>
      <c r="C39" s="78"/>
      <c r="D39" s="78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0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v>0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v>208637.28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D52+D62+D72+D82</f>
        <v>208637.2800000001</v>
      </c>
    </row>
    <row r="46" spans="1:4" s="9" customFormat="1" ht="15" customHeight="1">
      <c r="A46" s="78" t="s">
        <v>81</v>
      </c>
      <c r="B46" s="78"/>
      <c r="C46" s="78"/>
      <c r="D46" s="78"/>
    </row>
    <row r="47" spans="1:4" s="9" customFormat="1" ht="27.75" customHeight="1">
      <c r="A47" s="6" t="s">
        <v>82</v>
      </c>
      <c r="B47" s="16" t="s">
        <v>83</v>
      </c>
      <c r="C47" s="8" t="s">
        <v>7</v>
      </c>
      <c r="D47" s="69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D50/28.07</f>
        <v>3469.4898468115425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97388.58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85756.52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f>D50-D51</f>
        <v>11632.059999999998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/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/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/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7.75" customHeight="1">
      <c r="A57" s="6" t="s">
        <v>82</v>
      </c>
      <c r="B57" s="16" t="s">
        <v>83</v>
      </c>
      <c r="C57" s="8" t="s">
        <v>7</v>
      </c>
      <c r="D57" s="69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f>D60/137.49</f>
        <v>2412.630591315732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331712.58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292092.93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f>D60-D61</f>
        <v>39619.65000000002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331712.58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118322.7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-5253.43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69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3">
        <f>D49+D59</f>
        <v>5882.120438127275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90583.33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79764.08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f>D70-D71</f>
        <v>10819.25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v>90583.33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120302.59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-5341.34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69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4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D80/1734.01</f>
        <v>707.67498457333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4">
        <v>1227115.5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4">
        <v>1080549.18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4">
        <f>D80-D81</f>
        <v>146566.32000000007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4">
        <v>1227115.5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4">
        <v>1250761.51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4">
        <v>58292.23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4">
        <v>0</v>
      </c>
    </row>
    <row r="87" spans="1:4" s="9" customFormat="1" ht="15.75" customHeight="1">
      <c r="A87" s="78" t="s">
        <v>138</v>
      </c>
      <c r="B87" s="78"/>
      <c r="C87" s="78"/>
      <c r="D87" s="78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78" t="s">
        <v>143</v>
      </c>
      <c r="B92" s="78"/>
      <c r="C92" s="78"/>
      <c r="D92" s="78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77">
        <v>7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77">
        <v>1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32051</v>
      </c>
    </row>
    <row r="99" spans="1:2" ht="15" hidden="1">
      <c r="A99" s="25" t="s">
        <v>150</v>
      </c>
      <c r="B99" s="26" t="s">
        <v>151</v>
      </c>
    </row>
    <row r="100" ht="15" hidden="1"/>
    <row r="101" spans="1:4" ht="25.5" hidden="1">
      <c r="A101" s="27" t="s">
        <v>1</v>
      </c>
      <c r="B101" s="28" t="s">
        <v>152</v>
      </c>
      <c r="C101" s="27"/>
      <c r="D101" s="70" t="s">
        <v>153</v>
      </c>
    </row>
    <row r="102" spans="1:4" ht="15.75" hidden="1">
      <c r="A102" s="27"/>
      <c r="B102" s="29" t="s">
        <v>154</v>
      </c>
      <c r="C102" s="30"/>
      <c r="D102" s="31">
        <f>D103+D104+D105+D106+D107+D113+D142+D143+D144+D145+D146+D148</f>
        <v>2558711.5454</v>
      </c>
    </row>
    <row r="103" spans="1:4" ht="15" hidden="1">
      <c r="A103" s="27">
        <v>1</v>
      </c>
      <c r="B103" s="32" t="s">
        <v>155</v>
      </c>
      <c r="C103" s="33"/>
      <c r="D103" s="34">
        <v>191445</v>
      </c>
    </row>
    <row r="104" spans="1:4" ht="15" hidden="1">
      <c r="A104" s="27">
        <f>SUM(A103)+1</f>
        <v>2</v>
      </c>
      <c r="B104" s="32" t="s">
        <v>156</v>
      </c>
      <c r="C104" s="33"/>
      <c r="D104" s="34">
        <v>193961</v>
      </c>
    </row>
    <row r="105" spans="1:4" ht="15" hidden="1">
      <c r="A105" s="35">
        <f>SUM(A104)+1</f>
        <v>3</v>
      </c>
      <c r="B105" s="36" t="s">
        <v>157</v>
      </c>
      <c r="C105" s="37"/>
      <c r="D105" s="38">
        <v>147268.81</v>
      </c>
    </row>
    <row r="106" spans="1:4" ht="15" hidden="1">
      <c r="A106" s="27">
        <f>SUM(A105)+1</f>
        <v>4</v>
      </c>
      <c r="B106" s="32" t="s">
        <v>158</v>
      </c>
      <c r="C106" s="37"/>
      <c r="D106" s="34">
        <v>94581</v>
      </c>
    </row>
    <row r="107" spans="1:4" ht="15" hidden="1">
      <c r="A107" s="27">
        <f>SUM(A106)+1</f>
        <v>5</v>
      </c>
      <c r="B107" s="32" t="s">
        <v>159</v>
      </c>
      <c r="C107" s="37"/>
      <c r="D107" s="34">
        <f>SUM(D109:D112)</f>
        <v>309919.99</v>
      </c>
    </row>
    <row r="108" spans="1:4" ht="15" hidden="1">
      <c r="A108" s="27" t="s">
        <v>7</v>
      </c>
      <c r="B108" s="39" t="s">
        <v>160</v>
      </c>
      <c r="C108" s="37"/>
      <c r="D108" s="34"/>
    </row>
    <row r="109" spans="1:4" ht="15" hidden="1">
      <c r="A109" s="27"/>
      <c r="B109" s="40" t="s">
        <v>161</v>
      </c>
      <c r="C109" s="37"/>
      <c r="D109" s="34">
        <v>196916.04</v>
      </c>
    </row>
    <row r="110" spans="1:4" ht="15" hidden="1">
      <c r="A110" s="27"/>
      <c r="B110" s="40" t="s">
        <v>162</v>
      </c>
      <c r="C110" s="37"/>
      <c r="D110" s="34">
        <v>11273.91</v>
      </c>
    </row>
    <row r="111" spans="1:4" ht="15" hidden="1">
      <c r="A111" s="27" t="s">
        <v>7</v>
      </c>
      <c r="B111" s="41" t="s">
        <v>163</v>
      </c>
      <c r="C111" s="37"/>
      <c r="D111" s="34">
        <v>100262.04</v>
      </c>
    </row>
    <row r="112" spans="1:4" ht="15" hidden="1">
      <c r="A112" s="42" t="s">
        <v>7</v>
      </c>
      <c r="B112" s="43" t="s">
        <v>185</v>
      </c>
      <c r="C112" s="44"/>
      <c r="D112" s="71">
        <v>1468</v>
      </c>
    </row>
    <row r="113" spans="1:4" ht="60" hidden="1">
      <c r="A113" s="27">
        <f>SUM(A107)+1</f>
        <v>6</v>
      </c>
      <c r="B113" s="45" t="s">
        <v>164</v>
      </c>
      <c r="C113" s="46"/>
      <c r="D113" s="34">
        <f>D114+D115+D116+D117+D124+D125+D136</f>
        <v>616395.8200000001</v>
      </c>
    </row>
    <row r="114" spans="1:4" ht="45" hidden="1">
      <c r="A114" s="47" t="s">
        <v>7</v>
      </c>
      <c r="B114" s="48" t="s">
        <v>165</v>
      </c>
      <c r="C114" s="49"/>
      <c r="D114" s="50">
        <v>227688</v>
      </c>
    </row>
    <row r="115" spans="1:4" ht="15" hidden="1">
      <c r="A115" s="51" t="s">
        <v>7</v>
      </c>
      <c r="B115" s="52" t="s">
        <v>166</v>
      </c>
      <c r="C115" s="37"/>
      <c r="D115" s="34">
        <v>70356</v>
      </c>
    </row>
    <row r="116" spans="1:4" ht="15" hidden="1">
      <c r="A116" s="51" t="s">
        <v>7</v>
      </c>
      <c r="B116" s="52" t="s">
        <v>167</v>
      </c>
      <c r="C116" s="37"/>
      <c r="D116" s="34">
        <v>27905.89</v>
      </c>
    </row>
    <row r="117" spans="1:4" ht="15" hidden="1">
      <c r="A117" s="51" t="s">
        <v>7</v>
      </c>
      <c r="B117" s="52" t="s">
        <v>168</v>
      </c>
      <c r="C117" s="37"/>
      <c r="D117" s="34">
        <f>SUM(D118:D123)</f>
        <v>76864</v>
      </c>
    </row>
    <row r="118" spans="1:4" ht="15" hidden="1">
      <c r="A118" s="51"/>
      <c r="B118" s="52" t="s">
        <v>202</v>
      </c>
      <c r="C118" s="37"/>
      <c r="D118" s="34">
        <v>2916</v>
      </c>
    </row>
    <row r="119" spans="1:4" ht="15" hidden="1">
      <c r="A119" s="51"/>
      <c r="B119" s="52" t="s">
        <v>207</v>
      </c>
      <c r="C119" s="37"/>
      <c r="D119" s="34">
        <v>73948</v>
      </c>
    </row>
    <row r="120" spans="1:4" ht="15" hidden="1">
      <c r="A120" s="51"/>
      <c r="B120" s="52"/>
      <c r="C120" s="37"/>
      <c r="D120" s="34"/>
    </row>
    <row r="121" spans="1:4" ht="15" hidden="1">
      <c r="A121" s="51"/>
      <c r="B121" s="52"/>
      <c r="C121" s="37"/>
      <c r="D121" s="34"/>
    </row>
    <row r="122" spans="1:4" ht="15" hidden="1">
      <c r="A122" s="51"/>
      <c r="B122" s="52"/>
      <c r="C122" s="37"/>
      <c r="D122" s="34"/>
    </row>
    <row r="123" spans="1:4" ht="15" hidden="1">
      <c r="A123" s="51"/>
      <c r="B123" s="52"/>
      <c r="C123" s="37"/>
      <c r="D123" s="34"/>
    </row>
    <row r="124" spans="1:4" ht="15" hidden="1">
      <c r="A124" s="51" t="s">
        <v>7</v>
      </c>
      <c r="B124" s="52" t="s">
        <v>169</v>
      </c>
      <c r="C124" s="37"/>
      <c r="D124" s="34">
        <v>62965</v>
      </c>
    </row>
    <row r="125" spans="1:4" ht="15" hidden="1">
      <c r="A125" s="51" t="s">
        <v>7</v>
      </c>
      <c r="B125" s="52" t="s">
        <v>170</v>
      </c>
      <c r="C125" s="37"/>
      <c r="D125" s="34">
        <f>SUM(D126:D135)</f>
        <v>111712.93</v>
      </c>
    </row>
    <row r="126" spans="1:4" ht="15" hidden="1">
      <c r="A126" s="51"/>
      <c r="B126" s="52" t="s">
        <v>187</v>
      </c>
      <c r="C126" s="37"/>
      <c r="D126" s="34">
        <v>38427</v>
      </c>
    </row>
    <row r="127" spans="1:4" ht="15" hidden="1">
      <c r="A127" s="51"/>
      <c r="B127" s="52" t="s">
        <v>214</v>
      </c>
      <c r="C127" s="37"/>
      <c r="D127" s="34">
        <v>73285.93</v>
      </c>
    </row>
    <row r="128" spans="1:4" ht="15" hidden="1">
      <c r="A128" s="51"/>
      <c r="B128" s="52"/>
      <c r="C128" s="37"/>
      <c r="D128" s="34"/>
    </row>
    <row r="129" spans="1:4" ht="15" hidden="1">
      <c r="A129" s="51"/>
      <c r="B129" s="52"/>
      <c r="C129" s="37"/>
      <c r="D129" s="34"/>
    </row>
    <row r="130" spans="1:4" ht="15" hidden="1">
      <c r="A130" s="51"/>
      <c r="B130" s="52"/>
      <c r="C130" s="37"/>
      <c r="D130" s="34"/>
    </row>
    <row r="131" spans="1:4" ht="15" hidden="1">
      <c r="A131" s="51"/>
      <c r="B131" s="52"/>
      <c r="C131" s="37"/>
      <c r="D131" s="34"/>
    </row>
    <row r="132" spans="1:4" ht="15" hidden="1">
      <c r="A132" s="51"/>
      <c r="B132" s="52"/>
      <c r="C132" s="37"/>
      <c r="D132" s="34"/>
    </row>
    <row r="133" spans="1:4" ht="15" hidden="1">
      <c r="A133" s="51"/>
      <c r="B133" s="52"/>
      <c r="C133" s="37"/>
      <c r="D133" s="34"/>
    </row>
    <row r="134" spans="1:4" ht="15" hidden="1">
      <c r="A134" s="51"/>
      <c r="B134" s="52"/>
      <c r="C134" s="37"/>
      <c r="D134" s="34"/>
    </row>
    <row r="135" spans="1:4" ht="15" hidden="1">
      <c r="A135" s="51"/>
      <c r="B135" s="52"/>
      <c r="C135" s="37"/>
      <c r="D135" s="34"/>
    </row>
    <row r="136" spans="1:4" ht="15" hidden="1">
      <c r="A136" s="51" t="s">
        <v>7</v>
      </c>
      <c r="B136" s="53" t="s">
        <v>171</v>
      </c>
      <c r="C136" s="37"/>
      <c r="D136" s="34">
        <f>SUM(D137:D141)</f>
        <v>38904</v>
      </c>
    </row>
    <row r="137" spans="1:4" ht="15" hidden="1">
      <c r="A137" s="51"/>
      <c r="B137" s="54" t="s">
        <v>172</v>
      </c>
      <c r="C137" s="37"/>
      <c r="D137" s="34">
        <v>4540</v>
      </c>
    </row>
    <row r="138" spans="1:4" ht="15" hidden="1">
      <c r="A138" s="51"/>
      <c r="B138" s="54" t="s">
        <v>173</v>
      </c>
      <c r="C138" s="37"/>
      <c r="D138" s="34">
        <v>13686</v>
      </c>
    </row>
    <row r="139" spans="1:4" ht="15" hidden="1">
      <c r="A139" s="51"/>
      <c r="B139" s="54" t="s">
        <v>174</v>
      </c>
      <c r="C139" s="37"/>
      <c r="D139" s="34">
        <v>7692</v>
      </c>
    </row>
    <row r="140" spans="1:4" ht="15" hidden="1">
      <c r="A140" s="51"/>
      <c r="B140" s="54" t="s">
        <v>175</v>
      </c>
      <c r="C140" s="37"/>
      <c r="D140" s="34">
        <v>4053</v>
      </c>
    </row>
    <row r="141" spans="1:4" ht="15" hidden="1">
      <c r="A141" s="51"/>
      <c r="B141" s="54" t="s">
        <v>176</v>
      </c>
      <c r="C141" s="37"/>
      <c r="D141" s="34">
        <v>8933</v>
      </c>
    </row>
    <row r="142" spans="1:4" ht="15" hidden="1">
      <c r="A142" s="27">
        <v>7</v>
      </c>
      <c r="B142" s="32" t="s">
        <v>177</v>
      </c>
      <c r="C142" s="55"/>
      <c r="D142" s="56"/>
    </row>
    <row r="143" spans="1:4" ht="15" hidden="1">
      <c r="A143" s="27">
        <f>SUM(A142)+1</f>
        <v>8</v>
      </c>
      <c r="B143" s="32" t="s">
        <v>178</v>
      </c>
      <c r="C143" s="55"/>
      <c r="D143" s="34">
        <v>10768.07</v>
      </c>
    </row>
    <row r="144" spans="1:4" ht="15" hidden="1">
      <c r="A144" s="27">
        <f>SUM(A143)+1</f>
        <v>9</v>
      </c>
      <c r="B144" s="32" t="s">
        <v>179</v>
      </c>
      <c r="C144" s="37"/>
      <c r="D144" s="34">
        <v>398095</v>
      </c>
    </row>
    <row r="145" spans="1:4" ht="15" hidden="1">
      <c r="A145" s="35">
        <f>SUM(A144)+1</f>
        <v>10</v>
      </c>
      <c r="B145" s="36" t="s">
        <v>180</v>
      </c>
      <c r="C145" s="37"/>
      <c r="D145" s="34">
        <v>2244.3</v>
      </c>
    </row>
    <row r="146" spans="1:4" ht="15" hidden="1">
      <c r="A146" s="27">
        <v>11</v>
      </c>
      <c r="B146" s="32" t="s">
        <v>181</v>
      </c>
      <c r="C146" s="33"/>
      <c r="D146" s="34">
        <f>D147+25612+204564+219160</f>
        <v>576319.5554</v>
      </c>
    </row>
    <row r="147" spans="1:4" ht="30" hidden="1">
      <c r="A147" s="28" t="s">
        <v>182</v>
      </c>
      <c r="B147" s="57" t="s">
        <v>183</v>
      </c>
      <c r="C147" s="58"/>
      <c r="D147" s="72">
        <f>85*78.5*12+(3153192.83+1538162.71)*0.01</f>
        <v>126983.55540000001</v>
      </c>
    </row>
    <row r="148" spans="1:4" ht="30" hidden="1">
      <c r="A148" s="59">
        <v>12</v>
      </c>
      <c r="B148" s="60" t="s">
        <v>184</v>
      </c>
      <c r="C148" s="33"/>
      <c r="D148" s="34">
        <v>17713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20" workbookViewId="0" topLeftCell="A46">
      <selection activeCell="B63" sqref="B63"/>
    </sheetView>
  </sheetViews>
  <sheetFormatPr defaultColWidth="9.140625" defaultRowHeight="15"/>
  <cols>
    <col min="1" max="1" width="5.8515625" style="2" customWidth="1"/>
    <col min="2" max="2" width="58.57421875" style="3" customWidth="1"/>
    <col min="3" max="3" width="10.57421875" style="1" customWidth="1"/>
    <col min="4" max="4" width="21.421875" style="64" customWidth="1"/>
    <col min="5" max="16384" width="9.140625" style="1" customWidth="1"/>
  </cols>
  <sheetData>
    <row r="1" spans="1:4" ht="16.5" customHeight="1">
      <c r="A1" s="79" t="s">
        <v>0</v>
      </c>
      <c r="B1" s="79"/>
      <c r="C1" s="79"/>
      <c r="D1" s="79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5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76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76">
        <v>42369</v>
      </c>
    </row>
    <row r="7" spans="1:4" s="9" customFormat="1" ht="29.25" customHeight="1">
      <c r="A7" s="80" t="s">
        <v>13</v>
      </c>
      <c r="B7" s="80"/>
      <c r="C7" s="80"/>
      <c r="D7" s="80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6">
        <f>269365.52+206849.05</f>
        <v>476214.57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6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6">
        <f>D8</f>
        <v>476214.57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f>796242.78+153982.53</f>
        <v>950225.31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f>14969.88+769826.18</f>
        <v>784796.06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784796.06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784796.06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641643.8200000001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295782.12+345861.7</f>
        <v>641643.8200000001</v>
      </c>
    </row>
    <row r="25" spans="1:4" s="9" customFormat="1" ht="29.25" customHeight="1">
      <c r="A25" s="78" t="s">
        <v>49</v>
      </c>
      <c r="B25" s="78"/>
      <c r="C25" s="78"/>
      <c r="D25" s="78"/>
    </row>
    <row r="26" spans="1:4" s="9" customFormat="1" ht="15">
      <c r="A26" s="6"/>
      <c r="B26" s="7" t="s">
        <v>50</v>
      </c>
      <c r="C26" s="18"/>
      <c r="D26" s="67"/>
    </row>
    <row r="27" spans="1:4" s="9" customFormat="1" ht="15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5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5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5">
      <c r="A30" s="6"/>
      <c r="B30" s="7" t="s">
        <v>58</v>
      </c>
      <c r="C30" s="8"/>
      <c r="D30" s="17"/>
    </row>
    <row r="31" spans="1:4" s="9" customFormat="1" ht="15">
      <c r="A31" s="19" t="s">
        <v>59</v>
      </c>
      <c r="B31" s="16" t="s">
        <v>52</v>
      </c>
      <c r="C31" s="8" t="s">
        <v>7</v>
      </c>
      <c r="D31" s="68">
        <v>0</v>
      </c>
    </row>
    <row r="32" spans="1:4" s="9" customFormat="1" ht="15">
      <c r="A32" s="19" t="s">
        <v>60</v>
      </c>
      <c r="B32" s="16" t="s">
        <v>55</v>
      </c>
      <c r="C32" s="8" t="s">
        <v>7</v>
      </c>
      <c r="D32" s="68">
        <v>0</v>
      </c>
    </row>
    <row r="33" spans="1:4" s="9" customFormat="1" ht="15">
      <c r="A33" s="19" t="s">
        <v>61</v>
      </c>
      <c r="B33" s="16" t="s">
        <v>57</v>
      </c>
      <c r="C33" s="8" t="s">
        <v>7</v>
      </c>
      <c r="D33" s="68">
        <v>0</v>
      </c>
    </row>
    <row r="34" spans="1:4" s="9" customFormat="1" ht="16.5" customHeight="1">
      <c r="A34" s="78" t="s">
        <v>62</v>
      </c>
      <c r="B34" s="78"/>
      <c r="C34" s="78"/>
      <c r="D34" s="78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5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78" t="s">
        <v>72</v>
      </c>
      <c r="B39" s="78"/>
      <c r="C39" s="78"/>
      <c r="D39" s="78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f>159869.97</f>
        <v>159869.97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159869.97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f>181488.38+32598.75</f>
        <v>214087.13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D52+D72+D82</f>
        <v>214087.13</v>
      </c>
    </row>
    <row r="46" spans="1:4" s="9" customFormat="1" ht="15" customHeight="1">
      <c r="A46" s="78" t="s">
        <v>81</v>
      </c>
      <c r="B46" s="78"/>
      <c r="C46" s="78"/>
      <c r="D46" s="78"/>
    </row>
    <row r="47" spans="1:4" s="9" customFormat="1" ht="27.75" customHeight="1">
      <c r="A47" s="6" t="s">
        <v>82</v>
      </c>
      <c r="B47" s="16" t="s">
        <v>83</v>
      </c>
      <c r="C47" s="8" t="s">
        <v>7</v>
      </c>
      <c r="D47" s="65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D50/27.025</f>
        <v>8136.093617021277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f>218378.02+1499.91</f>
        <v>219877.93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214017.87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f>36603.81+1499.91+0.01</f>
        <v>38103.73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v>218378.02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265319.38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-11779.96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7.75" customHeight="1">
      <c r="A57" s="6" t="s">
        <v>82</v>
      </c>
      <c r="B57" s="16" t="s">
        <v>83</v>
      </c>
      <c r="C57" s="8" t="s">
        <v>7</v>
      </c>
      <c r="D57" s="69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69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3">
        <f>D49</f>
        <v>8136.093617021277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f>118047.31+823.01</f>
        <v>118870.31999999999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f>115690.37</f>
        <v>115690.37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f>19786.7+823.01</f>
        <v>20609.71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v>118047.31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156777.16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-6960.78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69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4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v>493.13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4">
        <f>746332.79+30275.83</f>
        <v>776608.62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4">
        <v>731431.47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4">
        <f>125097.86+30275.83</f>
        <v>155373.69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4">
        <v>746332.79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4">
        <v>760714.31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4">
        <v>35453.39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4">
        <v>0</v>
      </c>
    </row>
    <row r="87" spans="1:4" s="9" customFormat="1" ht="15.75" customHeight="1">
      <c r="A87" s="78" t="s">
        <v>138</v>
      </c>
      <c r="B87" s="78"/>
      <c r="C87" s="78"/>
      <c r="D87" s="78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78" t="s">
        <v>143</v>
      </c>
      <c r="B92" s="78"/>
      <c r="C92" s="78"/>
      <c r="D92" s="78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77">
        <v>4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77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22381</v>
      </c>
    </row>
    <row r="99" spans="1:2" ht="15" hidden="1">
      <c r="A99" s="25" t="s">
        <v>150</v>
      </c>
      <c r="B99" s="26" t="s">
        <v>151</v>
      </c>
    </row>
    <row r="100" ht="15" hidden="1"/>
    <row r="101" spans="1:4" ht="25.5" hidden="1">
      <c r="A101" s="27" t="s">
        <v>1</v>
      </c>
      <c r="B101" s="28" t="s">
        <v>152</v>
      </c>
      <c r="C101" s="27"/>
      <c r="D101" s="70" t="s">
        <v>153</v>
      </c>
    </row>
    <row r="102" spans="1:4" ht="15.75" hidden="1">
      <c r="A102" s="27"/>
      <c r="B102" s="29" t="s">
        <v>154</v>
      </c>
      <c r="C102" s="30"/>
      <c r="D102" s="31">
        <f>D103+D104+D105+D106+D107+D113+D142+D143+D144+D145+D146+D148</f>
        <v>784318.9789</v>
      </c>
    </row>
    <row r="103" spans="1:4" ht="15" hidden="1">
      <c r="A103" s="27">
        <v>1</v>
      </c>
      <c r="B103" s="32" t="s">
        <v>155</v>
      </c>
      <c r="C103" s="33"/>
      <c r="D103" s="34">
        <v>95722</v>
      </c>
    </row>
    <row r="104" spans="1:4" ht="15" hidden="1">
      <c r="A104" s="27">
        <f>SUM(A103)+1</f>
        <v>2</v>
      </c>
      <c r="B104" s="32" t="s">
        <v>156</v>
      </c>
      <c r="C104" s="33"/>
      <c r="D104" s="34">
        <v>46749</v>
      </c>
    </row>
    <row r="105" spans="1:4" ht="15" hidden="1">
      <c r="A105" s="35">
        <f>SUM(A104)+1</f>
        <v>3</v>
      </c>
      <c r="B105" s="36" t="s">
        <v>157</v>
      </c>
      <c r="C105" s="37"/>
      <c r="D105" s="38">
        <v>9137.42</v>
      </c>
    </row>
    <row r="106" spans="1:4" ht="15" hidden="1">
      <c r="A106" s="27">
        <f>SUM(A105)+1</f>
        <v>4</v>
      </c>
      <c r="B106" s="32" t="s">
        <v>158</v>
      </c>
      <c r="C106" s="37"/>
      <c r="D106" s="34">
        <v>0</v>
      </c>
    </row>
    <row r="107" spans="1:4" ht="15" hidden="1">
      <c r="A107" s="27">
        <f>SUM(A106)+1</f>
        <v>5</v>
      </c>
      <c r="B107" s="32" t="s">
        <v>159</v>
      </c>
      <c r="C107" s="37"/>
      <c r="D107" s="34">
        <f>SUM(D109:D112)</f>
        <v>0</v>
      </c>
    </row>
    <row r="108" spans="1:4" ht="15" hidden="1">
      <c r="A108" s="27" t="s">
        <v>7</v>
      </c>
      <c r="B108" s="39" t="s">
        <v>160</v>
      </c>
      <c r="C108" s="37"/>
      <c r="D108" s="34"/>
    </row>
    <row r="109" spans="1:4" ht="15" hidden="1">
      <c r="A109" s="27"/>
      <c r="B109" s="40" t="s">
        <v>161</v>
      </c>
      <c r="C109" s="37"/>
      <c r="D109" s="34"/>
    </row>
    <row r="110" spans="1:4" ht="15" hidden="1">
      <c r="A110" s="27"/>
      <c r="B110" s="40" t="s">
        <v>162</v>
      </c>
      <c r="C110" s="37"/>
      <c r="D110" s="34"/>
    </row>
    <row r="111" spans="1:4" ht="15" hidden="1">
      <c r="A111" s="27" t="s">
        <v>7</v>
      </c>
      <c r="B111" s="41" t="s">
        <v>163</v>
      </c>
      <c r="C111" s="37"/>
      <c r="D111" s="34"/>
    </row>
    <row r="112" spans="1:4" ht="15" hidden="1">
      <c r="A112" s="42" t="s">
        <v>7</v>
      </c>
      <c r="B112" s="43" t="s">
        <v>185</v>
      </c>
      <c r="C112" s="44"/>
      <c r="D112" s="71"/>
    </row>
    <row r="113" spans="1:4" ht="60" hidden="1">
      <c r="A113" s="27">
        <f>SUM(A107)+1</f>
        <v>6</v>
      </c>
      <c r="B113" s="45" t="s">
        <v>164</v>
      </c>
      <c r="C113" s="46"/>
      <c r="D113" s="34">
        <f>D114+D115+D116+D117+D124+D125+D136</f>
        <v>173273.39</v>
      </c>
    </row>
    <row r="114" spans="1:4" ht="45" hidden="1">
      <c r="A114" s="47" t="s">
        <v>7</v>
      </c>
      <c r="B114" s="48" t="s">
        <v>165</v>
      </c>
      <c r="C114" s="49"/>
      <c r="D114" s="50">
        <v>92542</v>
      </c>
    </row>
    <row r="115" spans="1:4" ht="15" hidden="1">
      <c r="A115" s="51" t="s">
        <v>7</v>
      </c>
      <c r="B115" s="52" t="s">
        <v>166</v>
      </c>
      <c r="C115" s="37"/>
      <c r="D115" s="34">
        <v>28596</v>
      </c>
    </row>
    <row r="116" spans="1:4" ht="15" hidden="1">
      <c r="A116" s="51" t="s">
        <v>7</v>
      </c>
      <c r="B116" s="52" t="s">
        <v>167</v>
      </c>
      <c r="C116" s="37"/>
      <c r="D116" s="34">
        <v>9547.39</v>
      </c>
    </row>
    <row r="117" spans="1:4" ht="15" hidden="1">
      <c r="A117" s="51" t="s">
        <v>7</v>
      </c>
      <c r="B117" s="52" t="s">
        <v>168</v>
      </c>
      <c r="C117" s="37"/>
      <c r="D117" s="34">
        <f>SUM(D118:D123)</f>
        <v>1185</v>
      </c>
    </row>
    <row r="118" spans="1:4" ht="15" hidden="1">
      <c r="A118" s="51"/>
      <c r="B118" s="52" t="s">
        <v>202</v>
      </c>
      <c r="C118" s="37"/>
      <c r="D118" s="34">
        <v>1185</v>
      </c>
    </row>
    <row r="119" spans="1:4" ht="15" hidden="1">
      <c r="A119" s="51"/>
      <c r="B119" s="52"/>
      <c r="C119" s="37"/>
      <c r="D119" s="34"/>
    </row>
    <row r="120" spans="1:4" ht="15" hidden="1">
      <c r="A120" s="51"/>
      <c r="B120" s="52"/>
      <c r="C120" s="37"/>
      <c r="D120" s="34"/>
    </row>
    <row r="121" spans="1:4" ht="15" hidden="1">
      <c r="A121" s="51"/>
      <c r="B121" s="52"/>
      <c r="C121" s="37"/>
      <c r="D121" s="34"/>
    </row>
    <row r="122" spans="1:4" ht="15" hidden="1">
      <c r="A122" s="51"/>
      <c r="B122" s="52"/>
      <c r="C122" s="37"/>
      <c r="D122" s="34"/>
    </row>
    <row r="123" spans="1:4" ht="15" hidden="1">
      <c r="A123" s="51"/>
      <c r="B123" s="52"/>
      <c r="C123" s="37"/>
      <c r="D123" s="34"/>
    </row>
    <row r="124" spans="1:4" ht="15" hidden="1">
      <c r="A124" s="51" t="s">
        <v>7</v>
      </c>
      <c r="B124" s="52" t="s">
        <v>169</v>
      </c>
      <c r="C124" s="37"/>
      <c r="D124" s="34">
        <v>25592</v>
      </c>
    </row>
    <row r="125" spans="1:4" ht="15" hidden="1">
      <c r="A125" s="51" t="s">
        <v>7</v>
      </c>
      <c r="B125" s="52" t="s">
        <v>170</v>
      </c>
      <c r="C125" s="37"/>
      <c r="D125" s="34">
        <f>SUM(D126:D135)</f>
        <v>0</v>
      </c>
    </row>
    <row r="126" spans="1:4" ht="15" hidden="1">
      <c r="A126" s="51"/>
      <c r="B126" s="52"/>
      <c r="C126" s="37"/>
      <c r="D126" s="34"/>
    </row>
    <row r="127" spans="1:4" ht="15" hidden="1">
      <c r="A127" s="51"/>
      <c r="B127" s="52"/>
      <c r="C127" s="37"/>
      <c r="D127" s="34"/>
    </row>
    <row r="128" spans="1:4" ht="15" hidden="1">
      <c r="A128" s="51"/>
      <c r="B128" s="52"/>
      <c r="C128" s="37"/>
      <c r="D128" s="34"/>
    </row>
    <row r="129" spans="1:4" ht="15" hidden="1">
      <c r="A129" s="51"/>
      <c r="B129" s="52"/>
      <c r="C129" s="37"/>
      <c r="D129" s="34"/>
    </row>
    <row r="130" spans="1:4" ht="15" hidden="1">
      <c r="A130" s="51"/>
      <c r="B130" s="52"/>
      <c r="C130" s="37"/>
      <c r="D130" s="34"/>
    </row>
    <row r="131" spans="1:4" ht="15" hidden="1">
      <c r="A131" s="51"/>
      <c r="B131" s="52"/>
      <c r="C131" s="37"/>
      <c r="D131" s="34"/>
    </row>
    <row r="132" spans="1:4" ht="15" hidden="1">
      <c r="A132" s="51"/>
      <c r="B132" s="52"/>
      <c r="C132" s="37"/>
      <c r="D132" s="34"/>
    </row>
    <row r="133" spans="1:4" ht="15" hidden="1">
      <c r="A133" s="51"/>
      <c r="B133" s="52"/>
      <c r="C133" s="37"/>
      <c r="D133" s="34"/>
    </row>
    <row r="134" spans="1:4" ht="15" hidden="1">
      <c r="A134" s="51"/>
      <c r="B134" s="52"/>
      <c r="C134" s="37"/>
      <c r="D134" s="34"/>
    </row>
    <row r="135" spans="1:4" ht="15" hidden="1">
      <c r="A135" s="51"/>
      <c r="B135" s="52"/>
      <c r="C135" s="37"/>
      <c r="D135" s="34"/>
    </row>
    <row r="136" spans="1:4" ht="15" hidden="1">
      <c r="A136" s="51" t="s">
        <v>7</v>
      </c>
      <c r="B136" s="53" t="s">
        <v>171</v>
      </c>
      <c r="C136" s="37"/>
      <c r="D136" s="34">
        <f>SUM(D137:D141)</f>
        <v>15811</v>
      </c>
    </row>
    <row r="137" spans="1:4" ht="15" hidden="1">
      <c r="A137" s="51"/>
      <c r="B137" s="54" t="s">
        <v>172</v>
      </c>
      <c r="C137" s="37"/>
      <c r="D137" s="34">
        <v>1845</v>
      </c>
    </row>
    <row r="138" spans="1:4" ht="15" hidden="1">
      <c r="A138" s="51"/>
      <c r="B138" s="54" t="s">
        <v>173</v>
      </c>
      <c r="C138" s="37"/>
      <c r="D138" s="34">
        <v>5562</v>
      </c>
    </row>
    <row r="139" spans="1:4" ht="15" hidden="1">
      <c r="A139" s="51"/>
      <c r="B139" s="54" t="s">
        <v>174</v>
      </c>
      <c r="C139" s="37"/>
      <c r="D139" s="34">
        <v>3126</v>
      </c>
    </row>
    <row r="140" spans="1:4" ht="15" hidden="1">
      <c r="A140" s="51"/>
      <c r="B140" s="54" t="s">
        <v>175</v>
      </c>
      <c r="C140" s="37"/>
      <c r="D140" s="34">
        <v>1647</v>
      </c>
    </row>
    <row r="141" spans="1:4" ht="15" hidden="1">
      <c r="A141" s="51"/>
      <c r="B141" s="54" t="s">
        <v>176</v>
      </c>
      <c r="C141" s="37"/>
      <c r="D141" s="34">
        <v>3631</v>
      </c>
    </row>
    <row r="142" spans="1:4" ht="15" hidden="1">
      <c r="A142" s="27">
        <v>7</v>
      </c>
      <c r="B142" s="32" t="s">
        <v>177</v>
      </c>
      <c r="C142" s="55"/>
      <c r="D142" s="56"/>
    </row>
    <row r="143" spans="1:4" ht="15" hidden="1">
      <c r="A143" s="27">
        <f>SUM(A142)+1</f>
        <v>8</v>
      </c>
      <c r="B143" s="32" t="s">
        <v>178</v>
      </c>
      <c r="C143" s="55"/>
      <c r="D143" s="34">
        <v>29188.29</v>
      </c>
    </row>
    <row r="144" spans="1:4" ht="15" hidden="1">
      <c r="A144" s="27">
        <f>SUM(A143)+1</f>
        <v>9</v>
      </c>
      <c r="B144" s="32" t="s">
        <v>179</v>
      </c>
      <c r="C144" s="37"/>
      <c r="D144" s="34">
        <v>161803</v>
      </c>
    </row>
    <row r="145" spans="1:4" ht="15" hidden="1">
      <c r="A145" s="35">
        <f>SUM(A144)+1</f>
        <v>10</v>
      </c>
      <c r="B145" s="36" t="s">
        <v>180</v>
      </c>
      <c r="C145" s="37"/>
      <c r="D145" s="34">
        <v>19.22</v>
      </c>
    </row>
    <row r="146" spans="1:4" ht="15" hidden="1">
      <c r="A146" s="27">
        <v>11</v>
      </c>
      <c r="B146" s="32" t="s">
        <v>181</v>
      </c>
      <c r="C146" s="33"/>
      <c r="D146" s="34">
        <f>D147+10410+83144+89076</f>
        <v>261227.6589</v>
      </c>
    </row>
    <row r="147" spans="1:4" ht="30" hidden="1">
      <c r="A147" s="28" t="s">
        <v>182</v>
      </c>
      <c r="B147" s="57" t="s">
        <v>183</v>
      </c>
      <c r="C147" s="58"/>
      <c r="D147" s="72">
        <f>64*78.5*12+(769826.18+1061139.71)*0.01</f>
        <v>78597.65890000001</v>
      </c>
    </row>
    <row r="148" spans="1:4" ht="30" hidden="1">
      <c r="A148" s="59">
        <v>12</v>
      </c>
      <c r="B148" s="60" t="s">
        <v>184</v>
      </c>
      <c r="C148" s="33"/>
      <c r="D148" s="34">
        <v>7199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10" workbookViewId="0" topLeftCell="A10">
      <selection activeCell="B29" sqref="B29"/>
    </sheetView>
  </sheetViews>
  <sheetFormatPr defaultColWidth="9.140625" defaultRowHeight="15"/>
  <cols>
    <col min="1" max="1" width="5.8515625" style="2" customWidth="1"/>
    <col min="2" max="2" width="60.140625" style="3" customWidth="1"/>
    <col min="3" max="3" width="7.8515625" style="1" customWidth="1"/>
    <col min="4" max="4" width="24.57421875" style="64" customWidth="1"/>
    <col min="5" max="16384" width="9.140625" style="1" customWidth="1"/>
  </cols>
  <sheetData>
    <row r="1" spans="1:4" ht="16.5" customHeight="1">
      <c r="A1" s="79" t="s">
        <v>0</v>
      </c>
      <c r="B1" s="79"/>
      <c r="C1" s="79"/>
      <c r="D1" s="79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5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76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76">
        <v>42369</v>
      </c>
    </row>
    <row r="7" spans="1:4" s="9" customFormat="1" ht="29.25" customHeight="1">
      <c r="A7" s="80" t="s">
        <v>13</v>
      </c>
      <c r="B7" s="80"/>
      <c r="C7" s="80"/>
      <c r="D7" s="80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6">
        <v>218299.71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6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6">
        <f>D8</f>
        <v>218299.71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1045262.4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1015273.82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1015273.82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1015273.82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248288.29000000015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248288.29000000015</v>
      </c>
    </row>
    <row r="25" spans="1:4" s="9" customFormat="1" ht="29.25" customHeight="1">
      <c r="A25" s="78" t="s">
        <v>49</v>
      </c>
      <c r="B25" s="78"/>
      <c r="C25" s="78"/>
      <c r="D25" s="78"/>
    </row>
    <row r="26" spans="1:4" s="9" customFormat="1" ht="16.5" customHeight="1">
      <c r="A26" s="6"/>
      <c r="B26" s="7" t="s">
        <v>50</v>
      </c>
      <c r="C26" s="18"/>
      <c r="D26" s="67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38.25" customHeight="1">
      <c r="A31" s="19" t="s">
        <v>59</v>
      </c>
      <c r="B31" s="16" t="s">
        <v>52</v>
      </c>
      <c r="C31" s="8" t="s">
        <v>7</v>
      </c>
      <c r="D31" s="68" t="s">
        <v>229</v>
      </c>
    </row>
    <row r="32" spans="1:4" s="9" customFormat="1" ht="51">
      <c r="A32" s="19" t="s">
        <v>60</v>
      </c>
      <c r="B32" s="16" t="s">
        <v>55</v>
      </c>
      <c r="C32" s="8" t="s">
        <v>7</v>
      </c>
      <c r="D32" s="68" t="s">
        <v>225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68" t="s">
        <v>221</v>
      </c>
    </row>
    <row r="34" spans="1:4" s="9" customFormat="1" ht="16.5" customHeight="1">
      <c r="A34" s="78" t="s">
        <v>62</v>
      </c>
      <c r="B34" s="78"/>
      <c r="C34" s="78"/>
      <c r="D34" s="78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78" t="s">
        <v>72</v>
      </c>
      <c r="B39" s="78"/>
      <c r="C39" s="78"/>
      <c r="D39" s="78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0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v>0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f>D52+D72+D82</f>
        <v>-35847.93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35847.93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/>
    </row>
    <row r="46" spans="1:4" s="9" customFormat="1" ht="15" customHeight="1">
      <c r="A46" s="78" t="s">
        <v>81</v>
      </c>
      <c r="B46" s="78"/>
      <c r="C46" s="78"/>
      <c r="D46" s="78"/>
    </row>
    <row r="47" spans="1:4" s="9" customFormat="1" ht="27.75" customHeight="1">
      <c r="A47" s="6" t="s">
        <v>82</v>
      </c>
      <c r="B47" s="16" t="s">
        <v>83</v>
      </c>
      <c r="C47" s="8" t="s">
        <v>7</v>
      </c>
      <c r="D47" s="69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D50/28.07</f>
        <v>5424.471321695761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152264.91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160731.88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f>D50-D51+0.01</f>
        <v>-8466.960000000001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v>164050.3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112067.54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80241.34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7.75" customHeight="1">
      <c r="A57" s="6" t="s">
        <v>82</v>
      </c>
      <c r="B57" s="16" t="s">
        <v>83</v>
      </c>
      <c r="C57" s="8" t="s">
        <v>7</v>
      </c>
      <c r="D57" s="69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69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3">
        <f>D49</f>
        <v>5424.471321695761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82691.79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87290.02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f>D70-D71</f>
        <v>-4598.2300000000105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v>82691.87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54869.59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39287.11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69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4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v>549.71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4">
        <v>409711.3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4">
        <v>432494.04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4">
        <f>D80-D81</f>
        <v>-22782.73999999999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4">
        <v>448415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4">
        <v>339121.67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4">
        <v>171467.17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4">
        <v>0</v>
      </c>
    </row>
    <row r="87" spans="1:4" s="9" customFormat="1" ht="15.75" customHeight="1">
      <c r="A87" s="78" t="s">
        <v>138</v>
      </c>
      <c r="B87" s="78"/>
      <c r="C87" s="78"/>
      <c r="D87" s="78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78" t="s">
        <v>143</v>
      </c>
      <c r="B92" s="78"/>
      <c r="C92" s="78"/>
      <c r="D92" s="78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77">
        <v>8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77">
        <v>1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30251</v>
      </c>
    </row>
    <row r="99" spans="1:2" ht="15" hidden="1">
      <c r="A99" s="25" t="s">
        <v>150</v>
      </c>
      <c r="B99" s="26" t="s">
        <v>151</v>
      </c>
    </row>
    <row r="100" ht="15" hidden="1"/>
    <row r="101" spans="1:4" ht="25.5" hidden="1">
      <c r="A101" s="27" t="s">
        <v>1</v>
      </c>
      <c r="B101" s="28" t="s">
        <v>152</v>
      </c>
      <c r="C101" s="27"/>
      <c r="D101" s="70" t="s">
        <v>153</v>
      </c>
    </row>
    <row r="102" spans="1:4" ht="15.75" hidden="1">
      <c r="A102" s="27"/>
      <c r="B102" s="29" t="s">
        <v>154</v>
      </c>
      <c r="C102" s="30"/>
      <c r="D102" s="31">
        <f>D103+D104+D105+D106+D107+D113+D142+D143+D144+D145+D146+D148</f>
        <v>1012788.0275</v>
      </c>
    </row>
    <row r="103" spans="1:4" ht="15" hidden="1">
      <c r="A103" s="27">
        <v>1</v>
      </c>
      <c r="B103" s="32" t="s">
        <v>155</v>
      </c>
      <c r="C103" s="33"/>
      <c r="D103" s="34">
        <v>191445</v>
      </c>
    </row>
    <row r="104" spans="1:4" ht="15" hidden="1">
      <c r="A104" s="27">
        <f>SUM(A103)+1</f>
        <v>2</v>
      </c>
      <c r="B104" s="32" t="s">
        <v>156</v>
      </c>
      <c r="C104" s="33"/>
      <c r="D104" s="34">
        <v>93499</v>
      </c>
    </row>
    <row r="105" spans="1:4" ht="15" hidden="1">
      <c r="A105" s="35">
        <f>SUM(A104)+1</f>
        <v>3</v>
      </c>
      <c r="B105" s="36" t="s">
        <v>157</v>
      </c>
      <c r="C105" s="37"/>
      <c r="D105" s="38">
        <v>14198.86</v>
      </c>
    </row>
    <row r="106" spans="1:4" ht="15" hidden="1">
      <c r="A106" s="27">
        <f>SUM(A105)+1</f>
        <v>4</v>
      </c>
      <c r="B106" s="32" t="s">
        <v>158</v>
      </c>
      <c r="C106" s="37"/>
      <c r="D106" s="34">
        <v>0</v>
      </c>
    </row>
    <row r="107" spans="1:4" ht="15" hidden="1">
      <c r="A107" s="27">
        <f>SUM(A106)+1</f>
        <v>5</v>
      </c>
      <c r="B107" s="32" t="s">
        <v>159</v>
      </c>
      <c r="C107" s="37"/>
      <c r="D107" s="34">
        <f>SUM(D109:D112)</f>
        <v>0</v>
      </c>
    </row>
    <row r="108" spans="1:4" ht="15" hidden="1">
      <c r="A108" s="27" t="s">
        <v>7</v>
      </c>
      <c r="B108" s="39" t="s">
        <v>160</v>
      </c>
      <c r="C108" s="37"/>
      <c r="D108" s="34"/>
    </row>
    <row r="109" spans="1:4" ht="15" hidden="1">
      <c r="A109" s="27"/>
      <c r="B109" s="40" t="s">
        <v>161</v>
      </c>
      <c r="C109" s="37"/>
      <c r="D109" s="34"/>
    </row>
    <row r="110" spans="1:4" ht="15" hidden="1">
      <c r="A110" s="27"/>
      <c r="B110" s="40" t="s">
        <v>162</v>
      </c>
      <c r="C110" s="37"/>
      <c r="D110" s="34"/>
    </row>
    <row r="111" spans="1:4" ht="15" hidden="1">
      <c r="A111" s="27" t="s">
        <v>7</v>
      </c>
      <c r="B111" s="41" t="s">
        <v>163</v>
      </c>
      <c r="C111" s="37"/>
      <c r="D111" s="34"/>
    </row>
    <row r="112" spans="1:4" ht="15" hidden="1">
      <c r="A112" s="42" t="s">
        <v>7</v>
      </c>
      <c r="B112" s="43" t="s">
        <v>185</v>
      </c>
      <c r="C112" s="44"/>
      <c r="D112" s="71"/>
    </row>
    <row r="113" spans="1:4" ht="60" hidden="1">
      <c r="A113" s="27">
        <f>SUM(A107)+1</f>
        <v>6</v>
      </c>
      <c r="B113" s="45" t="s">
        <v>164</v>
      </c>
      <c r="C113" s="46"/>
      <c r="D113" s="34">
        <f>D114+D115+D116+D117+D124+D125+D136</f>
        <v>211529.94</v>
      </c>
    </row>
    <row r="114" spans="1:4" ht="45" hidden="1">
      <c r="A114" s="47" t="s">
        <v>7</v>
      </c>
      <c r="B114" s="48" t="s">
        <v>165</v>
      </c>
      <c r="C114" s="49"/>
      <c r="D114" s="50">
        <v>97876</v>
      </c>
    </row>
    <row r="115" spans="1:4" ht="15" hidden="1">
      <c r="A115" s="51" t="s">
        <v>7</v>
      </c>
      <c r="B115" s="52" t="s">
        <v>166</v>
      </c>
      <c r="C115" s="37"/>
      <c r="D115" s="34">
        <v>30244</v>
      </c>
    </row>
    <row r="116" spans="1:4" ht="15" hidden="1">
      <c r="A116" s="51" t="s">
        <v>7</v>
      </c>
      <c r="B116" s="52" t="s">
        <v>167</v>
      </c>
      <c r="C116" s="37"/>
      <c r="D116" s="34">
        <v>13281.66</v>
      </c>
    </row>
    <row r="117" spans="1:4" ht="15" hidden="1">
      <c r="A117" s="51" t="s">
        <v>7</v>
      </c>
      <c r="B117" s="52" t="s">
        <v>168</v>
      </c>
      <c r="C117" s="37"/>
      <c r="D117" s="34">
        <f>SUM(D118:D123)</f>
        <v>11961</v>
      </c>
    </row>
    <row r="118" spans="1:4" ht="15" hidden="1">
      <c r="A118" s="51"/>
      <c r="B118" s="52" t="s">
        <v>202</v>
      </c>
      <c r="C118" s="37"/>
      <c r="D118" s="34">
        <v>1253</v>
      </c>
    </row>
    <row r="119" spans="1:4" ht="15" hidden="1">
      <c r="A119" s="51"/>
      <c r="B119" s="52" t="s">
        <v>206</v>
      </c>
      <c r="C119" s="37"/>
      <c r="D119" s="34">
        <v>5044</v>
      </c>
    </row>
    <row r="120" spans="1:4" ht="15" hidden="1">
      <c r="A120" s="51"/>
      <c r="B120" s="52" t="s">
        <v>205</v>
      </c>
      <c r="C120" s="37"/>
      <c r="D120" s="34">
        <v>5664</v>
      </c>
    </row>
    <row r="121" spans="1:4" ht="15" hidden="1">
      <c r="A121" s="51"/>
      <c r="B121" s="52"/>
      <c r="C121" s="37"/>
      <c r="D121" s="34"/>
    </row>
    <row r="122" spans="1:4" ht="15" hidden="1">
      <c r="A122" s="51"/>
      <c r="B122" s="52"/>
      <c r="C122" s="37"/>
      <c r="D122" s="34"/>
    </row>
    <row r="123" spans="1:4" ht="15" hidden="1">
      <c r="A123" s="51"/>
      <c r="B123" s="52"/>
      <c r="C123" s="37"/>
      <c r="D123" s="34"/>
    </row>
    <row r="124" spans="1:4" ht="15" hidden="1">
      <c r="A124" s="51" t="s">
        <v>7</v>
      </c>
      <c r="B124" s="52" t="s">
        <v>169</v>
      </c>
      <c r="C124" s="37"/>
      <c r="D124" s="34">
        <v>27067</v>
      </c>
    </row>
    <row r="125" spans="1:4" ht="15" hidden="1">
      <c r="A125" s="51" t="s">
        <v>7</v>
      </c>
      <c r="B125" s="52" t="s">
        <v>170</v>
      </c>
      <c r="C125" s="37"/>
      <c r="D125" s="34">
        <f>SUM(D126:D135)</f>
        <v>14376.28</v>
      </c>
    </row>
    <row r="126" spans="1:4" ht="15" hidden="1">
      <c r="A126" s="51"/>
      <c r="B126" s="52" t="s">
        <v>217</v>
      </c>
      <c r="C126" s="37"/>
      <c r="D126" s="34">
        <v>9290.52</v>
      </c>
    </row>
    <row r="127" spans="1:4" ht="15" hidden="1">
      <c r="A127" s="51"/>
      <c r="B127" s="52" t="s">
        <v>218</v>
      </c>
      <c r="C127" s="37"/>
      <c r="D127" s="34">
        <v>5085.76</v>
      </c>
    </row>
    <row r="128" spans="1:4" ht="15" hidden="1">
      <c r="A128" s="51"/>
      <c r="B128" s="52"/>
      <c r="C128" s="37"/>
      <c r="D128" s="34"/>
    </row>
    <row r="129" spans="1:4" ht="15" hidden="1">
      <c r="A129" s="51"/>
      <c r="B129" s="52"/>
      <c r="C129" s="37"/>
      <c r="D129" s="34"/>
    </row>
    <row r="130" spans="1:4" ht="15" hidden="1">
      <c r="A130" s="51"/>
      <c r="B130" s="52"/>
      <c r="C130" s="37"/>
      <c r="D130" s="34"/>
    </row>
    <row r="131" spans="1:4" ht="15" hidden="1">
      <c r="A131" s="51"/>
      <c r="B131" s="52"/>
      <c r="C131" s="37"/>
      <c r="D131" s="34"/>
    </row>
    <row r="132" spans="1:4" ht="15" hidden="1">
      <c r="A132" s="51"/>
      <c r="B132" s="52"/>
      <c r="C132" s="37"/>
      <c r="D132" s="34"/>
    </row>
    <row r="133" spans="1:4" ht="15" hidden="1">
      <c r="A133" s="51"/>
      <c r="B133" s="52"/>
      <c r="C133" s="37"/>
      <c r="D133" s="34"/>
    </row>
    <row r="134" spans="1:4" ht="15" hidden="1">
      <c r="A134" s="51"/>
      <c r="B134" s="52"/>
      <c r="C134" s="37"/>
      <c r="D134" s="34"/>
    </row>
    <row r="135" spans="1:4" ht="15" hidden="1">
      <c r="A135" s="51"/>
      <c r="B135" s="52"/>
      <c r="C135" s="37"/>
      <c r="D135" s="34"/>
    </row>
    <row r="136" spans="1:4" ht="15" hidden="1">
      <c r="A136" s="51" t="s">
        <v>7</v>
      </c>
      <c r="B136" s="53" t="s">
        <v>171</v>
      </c>
      <c r="C136" s="37"/>
      <c r="D136" s="34">
        <f>SUM(D137:D141)</f>
        <v>16724</v>
      </c>
    </row>
    <row r="137" spans="1:4" ht="15" hidden="1">
      <c r="A137" s="51"/>
      <c r="B137" s="54" t="s">
        <v>172</v>
      </c>
      <c r="C137" s="37"/>
      <c r="D137" s="34">
        <v>1952</v>
      </c>
    </row>
    <row r="138" spans="1:4" ht="15" hidden="1">
      <c r="A138" s="51"/>
      <c r="B138" s="54" t="s">
        <v>173</v>
      </c>
      <c r="C138" s="37"/>
      <c r="D138" s="34">
        <v>5883</v>
      </c>
    </row>
    <row r="139" spans="1:4" ht="15" hidden="1">
      <c r="A139" s="51"/>
      <c r="B139" s="54" t="s">
        <v>174</v>
      </c>
      <c r="C139" s="37"/>
      <c r="D139" s="34">
        <v>3307</v>
      </c>
    </row>
    <row r="140" spans="1:4" ht="15" hidden="1">
      <c r="A140" s="51"/>
      <c r="B140" s="54" t="s">
        <v>175</v>
      </c>
      <c r="C140" s="37"/>
      <c r="D140" s="34">
        <v>1742</v>
      </c>
    </row>
    <row r="141" spans="1:4" ht="15" hidden="1">
      <c r="A141" s="51"/>
      <c r="B141" s="54" t="s">
        <v>176</v>
      </c>
      <c r="C141" s="37"/>
      <c r="D141" s="34">
        <v>3840</v>
      </c>
    </row>
    <row r="142" spans="1:4" ht="15" hidden="1">
      <c r="A142" s="27">
        <v>7</v>
      </c>
      <c r="B142" s="32" t="s">
        <v>177</v>
      </c>
      <c r="C142" s="55"/>
      <c r="D142" s="56"/>
    </row>
    <row r="143" spans="1:4" ht="15" hidden="1">
      <c r="A143" s="27">
        <f>SUM(A142)+1</f>
        <v>8</v>
      </c>
      <c r="B143" s="32" t="s">
        <v>178</v>
      </c>
      <c r="C143" s="55"/>
      <c r="D143" s="34">
        <v>17463.53</v>
      </c>
    </row>
    <row r="144" spans="1:4" ht="15" hidden="1">
      <c r="A144" s="27">
        <f>SUM(A143)+1</f>
        <v>9</v>
      </c>
      <c r="B144" s="32" t="s">
        <v>179</v>
      </c>
      <c r="C144" s="37"/>
      <c r="D144" s="34">
        <v>171129</v>
      </c>
    </row>
    <row r="145" spans="1:4" ht="15" hidden="1">
      <c r="A145" s="35">
        <f>SUM(A144)+1</f>
        <v>10</v>
      </c>
      <c r="B145" s="36" t="s">
        <v>180</v>
      </c>
      <c r="C145" s="37"/>
      <c r="D145" s="34">
        <v>1594.8</v>
      </c>
    </row>
    <row r="146" spans="1:4" ht="15" hidden="1">
      <c r="A146" s="27">
        <v>11</v>
      </c>
      <c r="B146" s="32" t="s">
        <v>181</v>
      </c>
      <c r="C146" s="33"/>
      <c r="D146" s="34">
        <f>D147+11010+87936+94210</f>
        <v>304313.89749999996</v>
      </c>
    </row>
    <row r="147" spans="1:4" ht="30" hidden="1">
      <c r="A147" s="28" t="s">
        <v>182</v>
      </c>
      <c r="B147" s="57" t="s">
        <v>183</v>
      </c>
      <c r="C147" s="58"/>
      <c r="D147" s="72">
        <f>100*78.5*12+(1015273.82+680515.93)*0.01</f>
        <v>111157.89749999999</v>
      </c>
    </row>
    <row r="148" spans="1:4" ht="30" hidden="1">
      <c r="A148" s="59">
        <v>12</v>
      </c>
      <c r="B148" s="60" t="s">
        <v>184</v>
      </c>
      <c r="C148" s="33"/>
      <c r="D148" s="34">
        <v>7614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2016-03-31T06:52:57Z</dcterms:modified>
  <cp:category/>
  <cp:version/>
  <cp:contentType/>
  <cp:contentStatus/>
</cp:coreProperties>
</file>