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04" firstSheet="2" activeTab="8"/>
  </bookViews>
  <sheets>
    <sheet name="Больничный проезд 18" sheetId="1" r:id="rId1"/>
    <sheet name="Больничный проезд 22" sheetId="2" r:id="rId2"/>
    <sheet name="Больничный проезд 26" sheetId="3" r:id="rId3"/>
    <sheet name="ул. Лермонтова 7" sheetId="4" r:id="rId4"/>
    <sheet name="ул. Лермонтова 11" sheetId="5" r:id="rId5"/>
    <sheet name="ул. Лермонтова 21" sheetId="6" r:id="rId6"/>
    <sheet name="ул. Расковой 4" sheetId="7" r:id="rId7"/>
    <sheet name="ул. Советская 5" sheetId="8" r:id="rId8"/>
    <sheet name="Фрязевское ш. 124" sheetId="9" r:id="rId9"/>
    <sheet name="Свод." sheetId="10" state="hidden" r:id="rId10"/>
  </sheets>
  <definedNames/>
  <calcPr fullCalcOnLoad="1"/>
</workbook>
</file>

<file path=xl/sharedStrings.xml><?xml version="1.0" encoding="utf-8"?>
<sst xmlns="http://schemas.openxmlformats.org/spreadsheetml/2006/main" count="3253" uniqueCount="227">
  <si>
    <t>Форма 2.8. Отчет об исполнении управляющей организацией договора управления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</si>
  <si>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</si>
  <si>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</si>
  <si>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</si>
  <si>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</si>
  <si>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</si>
  <si>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</si>
  <si>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</si>
  <si>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04.03.2016г.</t>
  </si>
  <si>
    <t>2.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</si>
  <si>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</si>
  <si>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</si>
  <si>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</si>
  <si>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</si>
  <si>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</si>
  <si>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Переходящие остатки денежных средств (на начало периода):</t>
  </si>
  <si>
    <t>руб.</t>
  </si>
  <si>
    <t>5.</t>
  </si>
  <si>
    <t xml:space="preserve">     - переплата потребителями</t>
  </si>
  <si>
    <t>6.</t>
  </si>
  <si>
    <t xml:space="preserve">     - задолженность потребителей</t>
  </si>
  <si>
    <t>7.</t>
  </si>
  <si>
    <t>Начислено  за работы (услуги) по содержанию и текущему ремонту, в том числе:</t>
  </si>
  <si>
    <t>8.</t>
  </si>
  <si>
    <t xml:space="preserve">     -  за содержание дома</t>
  </si>
  <si>
    <t>9.</t>
  </si>
  <si>
    <t xml:space="preserve">     -   за текущий  ремонт</t>
  </si>
  <si>
    <t>10.</t>
  </si>
  <si>
    <t xml:space="preserve">     -   за услуги управления </t>
  </si>
  <si>
    <t>11.</t>
  </si>
  <si>
    <t xml:space="preserve">Получено денежных средств, в т. ч: </t>
  </si>
  <si>
    <t>12.</t>
  </si>
  <si>
    <t xml:space="preserve">     - денежных средств от потребителей</t>
  </si>
  <si>
    <t>13.</t>
  </si>
  <si>
    <t xml:space="preserve">     - целевых взносов от потребителей</t>
  </si>
  <si>
    <t>14.</t>
  </si>
  <si>
    <t xml:space="preserve">     -  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</si>
  <si>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</si>
  <si>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</si>
  <si>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</si>
  <si>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 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</si>
  <si>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</si>
  <si>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</si>
  <si>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</si>
  <si>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</si>
  <si>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</si>
  <si>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</si>
  <si>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</si>
  <si>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</si>
  <si>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</si>
  <si>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</si>
  <si>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21.</t>
  </si>
  <si>
    <t>Наименование работы</t>
  </si>
  <si>
    <t>см.форму 2.3.</t>
  </si>
  <si>
    <t>22.</t>
  </si>
  <si>
    <t>Исполнитель работ</t>
  </si>
  <si>
    <t>23.</t>
  </si>
  <si>
    <t>Периодичность выполнения работы (услуги)</t>
  </si>
  <si>
    <t>- по текущему ремонту:</t>
  </si>
  <si>
    <t>21.1</t>
  </si>
  <si>
    <t>22.1</t>
  </si>
  <si>
    <t>23.1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</si>
  <si>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</si>
  <si>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</si>
  <si>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</si>
  <si>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</si>
  <si>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</si>
  <si>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</si>
  <si>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</si>
  <si>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</si>
  <si>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</si>
  <si>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</si>
  <si>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</si>
  <si>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</si>
  <si>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</si>
  <si>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</si>
  <si>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</si>
  <si>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</si>
  <si>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</si>
  <si>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</si>
  <si>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</si>
  <si>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</si>
  <si>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</si>
  <si>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Вид коммунальной услуги</t>
  </si>
  <si>
    <t>Холодное водоснабжение</t>
  </si>
  <si>
    <t>35.</t>
  </si>
  <si>
    <t>Единица измерения</t>
  </si>
  <si>
    <t>куб.м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</si>
  <si>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</si>
  <si>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</si>
  <si>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</si>
  <si>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</si>
  <si>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</si>
  <si>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</si>
  <si>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</si>
  <si>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</si>
  <si>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</si>
  <si>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</si>
  <si>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</si>
  <si>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</si>
  <si>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</si>
  <si>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</si>
  <si>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</si>
  <si>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</si>
  <si>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</si>
  <si>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Горячее водоснабжение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</si>
  <si>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</si>
  <si>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</si>
  <si>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</si>
  <si>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</si>
  <si>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</si>
  <si>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</si>
  <si>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</si>
  <si>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</si>
  <si>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</si>
  <si>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34.2</t>
  </si>
  <si>
    <t>Водоотведение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</si>
  <si>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</si>
  <si>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</si>
  <si>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</si>
  <si>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</si>
  <si>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</si>
  <si>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</si>
  <si>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</si>
  <si>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</si>
  <si>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</si>
  <si>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</si>
  <si>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Отопление</t>
  </si>
  <si>
    <t>35.3</t>
  </si>
  <si>
    <t>Гкал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</si>
  <si>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</si>
  <si>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</si>
  <si>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</si>
  <si>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</si>
  <si>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</si>
  <si>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</si>
  <si>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</si>
  <si>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</si>
  <si>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</si>
  <si>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</si>
  <si>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</si>
  <si>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</si>
  <si>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</si>
  <si>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</si>
  <si>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</si>
  <si>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</si>
  <si>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</si>
  <si>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</si>
  <si>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</si>
  <si>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</si>
  <si>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таб. 2</t>
  </si>
  <si>
    <t>Для домов в управлении</t>
  </si>
  <si>
    <t xml:space="preserve">Виды услуг (работ) </t>
  </si>
  <si>
    <t>Затраты за отчётный период, руб. (с уч. НДС)</t>
  </si>
  <si>
    <t>Содержание и ремонт общего имущества МКД</t>
  </si>
  <si>
    <t xml:space="preserve">Содержание придомовой территории </t>
  </si>
  <si>
    <t xml:space="preserve">Санитарное содержание мест общего пользования </t>
  </si>
  <si>
    <t>Освещение мест общего пользования</t>
  </si>
  <si>
    <t>Содержание мусоропроводов</t>
  </si>
  <si>
    <t>Содержание лифтов</t>
  </si>
  <si>
    <t xml:space="preserve">          услуги сторонних организаций :</t>
  </si>
  <si>
    <t xml:space="preserve">                                                              Подъём-1</t>
  </si>
  <si>
    <t xml:space="preserve">                                                              Колис</t>
  </si>
  <si>
    <t xml:space="preserve">          электроснабжение</t>
  </si>
  <si>
    <t>Работы, выполняемые для надлежащего содержания несущих конструкций, оборудования и систем инженерно-технического обеспечения, входящих в состав общего имущества МКД. Аварийно-диспетчерское обслуживание МКД.</t>
  </si>
  <si>
    <t xml:space="preserve">         оплата труда (сл.сантехн, эл.монтёр, эл.газосварщ, плотник, маляр(штукатур),кровельщик, деж.слесаря, деж.эл.монтёры, работники трансп.участка)</t>
  </si>
  <si>
    <t xml:space="preserve">                  страховые взносы</t>
  </si>
  <si>
    <t xml:space="preserve">                  материалы </t>
  </si>
  <si>
    <t xml:space="preserve">                  прочие (подрядчики)</t>
  </si>
  <si>
    <t xml:space="preserve">                  прочие (содержание транспорта)</t>
  </si>
  <si>
    <t xml:space="preserve">                  текущий ремонт</t>
  </si>
  <si>
    <t xml:space="preserve">                  прочие прасходы, в т.ч.</t>
  </si>
  <si>
    <t xml:space="preserve">                                              налоги</t>
  </si>
  <si>
    <t xml:space="preserve">                                              охрана труда</t>
  </si>
  <si>
    <t xml:space="preserve">                                              прочие</t>
  </si>
  <si>
    <t xml:space="preserve">                                              амортизация</t>
  </si>
  <si>
    <t xml:space="preserve">                                              кап.ремонт служебн. помещений</t>
  </si>
  <si>
    <t>Техническое обслуживание ВДГО</t>
  </si>
  <si>
    <t>Очистка вентканалов и дымоходов</t>
  </si>
  <si>
    <t>Сбор, вывоз и захоронение ТБО</t>
  </si>
  <si>
    <t>Дератизация , дезинсекция помещения входящ. в сост. общ. имущ.</t>
  </si>
  <si>
    <t>Расходы на управление, в т.ч.</t>
  </si>
  <si>
    <t>11.1</t>
  </si>
  <si>
    <t>ведение расчётов за ЖКУ, доставка платёжн. докум. и приём платежей</t>
  </si>
  <si>
    <t>Работы по содержанию зон отдыха, зеленых насаждений на земельном участке, на котором расположен МКД.</t>
  </si>
  <si>
    <t>Для домов при непосредственном управлении</t>
  </si>
  <si>
    <t xml:space="preserve">                услуги сторонних организаций :</t>
  </si>
  <si>
    <t xml:space="preserve">                                                                      Подъём-1</t>
  </si>
  <si>
    <t xml:space="preserve">                                                                      Колис</t>
  </si>
  <si>
    <t xml:space="preserve">                электроснабжение</t>
  </si>
  <si>
    <t xml:space="preserve">                 страховые взносы</t>
  </si>
  <si>
    <t xml:space="preserve">                 материалы </t>
  </si>
  <si>
    <t xml:space="preserve">                прочие (подрядчики)</t>
  </si>
  <si>
    <t xml:space="preserve">                прочие (содержание транспорта)</t>
  </si>
  <si>
    <t xml:space="preserve">                текущий ремонт</t>
  </si>
  <si>
    <t xml:space="preserve">                прочие расходы, в т.ч.</t>
  </si>
  <si>
    <t xml:space="preserve">                                           налоги</t>
  </si>
  <si>
    <t xml:space="preserve">                                          охрана труда</t>
  </si>
  <si>
    <t xml:space="preserve">                                           прочие</t>
  </si>
  <si>
    <t xml:space="preserve">                                          амортизация</t>
  </si>
  <si>
    <t xml:space="preserve">                                          кап.ремонт служебн. помещений</t>
  </si>
  <si>
    <t>Расходы обслуживающей организации, в т.ч.</t>
  </si>
  <si>
    <t xml:space="preserve">   ведение расчётов за ЖКУ, доставка платёжн. докум. и приём платежей</t>
  </si>
  <si>
    <t xml:space="preserve">                прочие (страховка)</t>
  </si>
  <si>
    <t xml:space="preserve">          прочие (страховка)</t>
  </si>
  <si>
    <t>П  Ремонт оголовков дымовых труб</t>
  </si>
  <si>
    <t>Сводная</t>
  </si>
  <si>
    <t>Больничный пр. 18</t>
  </si>
  <si>
    <t>Больничный пр. 22</t>
  </si>
  <si>
    <t>Больничный пр. 26</t>
  </si>
  <si>
    <t>Лермонтова 7</t>
  </si>
  <si>
    <t>Лермонтова 11</t>
  </si>
  <si>
    <t>Лермонтова 21</t>
  </si>
  <si>
    <t>Расковой 4</t>
  </si>
  <si>
    <t>Советская 5</t>
  </si>
  <si>
    <t>Фрязевское ш 124</t>
  </si>
  <si>
    <t>Итого по ЖЭУ №6</t>
  </si>
  <si>
    <t>Ремгастрой  Отключение газа</t>
  </si>
  <si>
    <t>МУП "ПТП ГХ"промывка системы отопления</t>
  </si>
  <si>
    <t>Замена задвижек, замена задвижек на шар. Краны</t>
  </si>
  <si>
    <t>Ремонт цоколя и фасада</t>
  </si>
  <si>
    <t>Замена канализ.труб и стояка</t>
  </si>
  <si>
    <t>Ремонт кровли</t>
  </si>
  <si>
    <t>при проведении текущего ремонта</t>
  </si>
  <si>
    <t>Публичное акционерное общество "Северное" (ПАО "Северное") ИНН5053040768</t>
  </si>
  <si>
    <t>Ремонт оголовков дымовых труб, Замена канализ.труб и стояка</t>
  </si>
  <si>
    <t>Индивидуальный предприниматель Яременко С.Н. ИНН 505301781047,          Публичное акционерное общество "Северное" (ПАО "Северное") ИНН5053040768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</si>
</sst>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/>
    </xf>
    <xf numFmtId="0" fontId="3" fillId="32" borderId="11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wrapText="1"/>
    </xf>
    <xf numFmtId="0" fontId="3" fillId="32" borderId="12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right" wrapText="1"/>
    </xf>
    <xf numFmtId="0" fontId="1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6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2" fontId="3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left"/>
    </xf>
    <xf numFmtId="49" fontId="14" fillId="0" borderId="13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32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2">
      <selection activeCell="B30" sqref="B30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78" customWidth="1"/>
    <col min="5" max="16384" width="9.140625" style="1" customWidth="1"/>
  </cols>
  <sheetData>
    <row r="1" spans="1:4" ht="16.5" customHeight="1">
      <c r="A1" s="109" t="s">
        <v>0</v>
      </c>
      <c r="B1" s="109"/>
      <c r="C1" s="109"/>
      <c r="D1" s="10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79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8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8">
        <v>42369</v>
      </c>
    </row>
    <row r="7" spans="1:4" s="9" customFormat="1" ht="29.25" customHeight="1">
      <c r="A7" s="110" t="s">
        <v>13</v>
      </c>
      <c r="B7" s="110"/>
      <c r="C7" s="110"/>
      <c r="D7" s="11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0">
        <v>0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0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0">
        <v>0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15780.12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15192.58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15192.58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15192.58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587.5400000000009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587.5400000000009</v>
      </c>
    </row>
    <row r="25" spans="1:4" s="9" customFormat="1" ht="29.25" customHeight="1">
      <c r="A25" s="108" t="s">
        <v>49</v>
      </c>
      <c r="B25" s="108"/>
      <c r="C25" s="108"/>
      <c r="D25" s="108"/>
    </row>
    <row r="26" spans="1:4" s="9" customFormat="1" ht="15">
      <c r="A26" s="6"/>
      <c r="B26" s="7" t="s">
        <v>50</v>
      </c>
      <c r="C26" s="18"/>
      <c r="D26" s="81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2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82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82">
        <v>0</v>
      </c>
    </row>
    <row r="34" spans="1:4" s="9" customFormat="1" ht="15">
      <c r="A34" s="108" t="s">
        <v>62</v>
      </c>
      <c r="B34" s="108"/>
      <c r="C34" s="108"/>
      <c r="D34" s="108"/>
    </row>
    <row r="35" spans="1:4" s="9" customFormat="1" ht="15">
      <c r="A35" s="6" t="s">
        <v>63</v>
      </c>
      <c r="B35" s="16" t="s">
        <v>64</v>
      </c>
      <c r="C35" s="8" t="s">
        <v>65</v>
      </c>
      <c r="D35" s="17"/>
    </row>
    <row r="36" spans="1:4" s="9" customFormat="1" ht="15">
      <c r="A36" s="6" t="s">
        <v>66</v>
      </c>
      <c r="B36" s="16" t="s">
        <v>67</v>
      </c>
      <c r="C36" s="8" t="s">
        <v>65</v>
      </c>
      <c r="D36" s="17"/>
    </row>
    <row r="37" spans="1:4" s="9" customFormat="1" ht="15">
      <c r="A37" s="6" t="s">
        <v>68</v>
      </c>
      <c r="B37" s="16" t="s">
        <v>69</v>
      </c>
      <c r="C37" s="8" t="s">
        <v>65</v>
      </c>
      <c r="D37" s="17"/>
    </row>
    <row r="38" spans="1:4" s="9" customFormat="1" ht="15">
      <c r="A38" s="6" t="s">
        <v>70</v>
      </c>
      <c r="B38" s="16" t="s">
        <v>71</v>
      </c>
      <c r="C38" s="8" t="s">
        <v>16</v>
      </c>
      <c r="D38" s="17"/>
    </row>
    <row r="39" spans="1:4" s="9" customFormat="1" ht="15">
      <c r="A39" s="108" t="s">
        <v>72</v>
      </c>
      <c r="B39" s="108"/>
      <c r="C39" s="108"/>
      <c r="D39" s="10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08" t="s">
        <v>81</v>
      </c>
      <c r="B46" s="108"/>
      <c r="C46" s="108"/>
      <c r="D46" s="10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v>0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0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0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0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0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0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83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3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1">
        <v>0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0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0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0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0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0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3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2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0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2">
        <v>0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2">
        <v>0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2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2">
        <v>0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2">
        <v>0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2">
        <v>0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2">
        <v>0</v>
      </c>
    </row>
    <row r="87" spans="1:4" s="9" customFormat="1" ht="15.75" customHeight="1">
      <c r="A87" s="108" t="s">
        <v>138</v>
      </c>
      <c r="B87" s="108"/>
      <c r="C87" s="108"/>
      <c r="D87" s="10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8" t="s">
        <v>143</v>
      </c>
      <c r="B92" s="108"/>
      <c r="C92" s="108"/>
      <c r="D92" s="10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7">
        <v>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7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0</v>
      </c>
    </row>
    <row r="99" spans="1:2" ht="15" hidden="1">
      <c r="A99" s="23" t="s">
        <v>150</v>
      </c>
      <c r="B99" s="59" t="s">
        <v>185</v>
      </c>
    </row>
    <row r="100" ht="15" hidden="1"/>
    <row r="101" spans="1:4" ht="25.5" hidden="1">
      <c r="A101" s="25" t="s">
        <v>1</v>
      </c>
      <c r="B101" s="26" t="s">
        <v>152</v>
      </c>
      <c r="C101" s="25"/>
      <c r="D101" s="84" t="s">
        <v>153</v>
      </c>
    </row>
    <row r="102" spans="1:4" ht="15.75" hidden="1">
      <c r="A102" s="25"/>
      <c r="B102" s="27" t="s">
        <v>154</v>
      </c>
      <c r="C102" s="60"/>
      <c r="D102" s="29">
        <f>SUM(D103+D104+D105+D106+D107+D113+D142+D143+D144+D145+D146+D148)</f>
        <v>31026.0558</v>
      </c>
    </row>
    <row r="103" spans="1:4" ht="15" hidden="1">
      <c r="A103" s="25">
        <v>1</v>
      </c>
      <c r="B103" s="30" t="s">
        <v>155</v>
      </c>
      <c r="C103" s="31"/>
      <c r="D103" s="32">
        <v>0</v>
      </c>
    </row>
    <row r="104" spans="1:4" ht="15" hidden="1">
      <c r="A104" s="25">
        <f>SUM(A103)+1</f>
        <v>2</v>
      </c>
      <c r="B104" s="30" t="s">
        <v>156</v>
      </c>
      <c r="C104" s="31"/>
      <c r="D104" s="32">
        <v>0</v>
      </c>
    </row>
    <row r="105" spans="1:4" ht="15" hidden="1">
      <c r="A105" s="33">
        <f>SUM(A104)+1</f>
        <v>3</v>
      </c>
      <c r="B105" s="34" t="s">
        <v>157</v>
      </c>
      <c r="C105" s="35"/>
      <c r="D105" s="36"/>
    </row>
    <row r="106" spans="1:4" ht="15" hidden="1">
      <c r="A106" s="25">
        <f>SUM(A105)+1</f>
        <v>4</v>
      </c>
      <c r="B106" s="30" t="s">
        <v>158</v>
      </c>
      <c r="C106" s="35"/>
      <c r="D106" s="32">
        <v>0</v>
      </c>
    </row>
    <row r="107" spans="1:4" ht="15" hidden="1">
      <c r="A107" s="25">
        <f>SUM(A106)+1</f>
        <v>5</v>
      </c>
      <c r="B107" s="30" t="s">
        <v>159</v>
      </c>
      <c r="C107" s="35"/>
      <c r="D107" s="32">
        <f>SUM(D109:D112)</f>
        <v>0</v>
      </c>
    </row>
    <row r="108" spans="1:4" ht="15" hidden="1">
      <c r="A108" s="25" t="s">
        <v>7</v>
      </c>
      <c r="B108" s="37" t="s">
        <v>186</v>
      </c>
      <c r="C108" s="35"/>
      <c r="D108" s="32"/>
    </row>
    <row r="109" spans="1:4" ht="15" hidden="1">
      <c r="A109" s="25"/>
      <c r="B109" s="38" t="s">
        <v>187</v>
      </c>
      <c r="C109" s="35"/>
      <c r="D109" s="32"/>
    </row>
    <row r="110" spans="1:4" ht="15" hidden="1">
      <c r="A110" s="25"/>
      <c r="B110" s="38" t="s">
        <v>188</v>
      </c>
      <c r="C110" s="35"/>
      <c r="D110" s="32"/>
    </row>
    <row r="111" spans="1:4" ht="15" hidden="1">
      <c r="A111" s="25" t="s">
        <v>7</v>
      </c>
      <c r="B111" s="39" t="s">
        <v>189</v>
      </c>
      <c r="C111" s="35"/>
      <c r="D111" s="32"/>
    </row>
    <row r="112" spans="1:4" ht="15" hidden="1">
      <c r="A112" s="40" t="s">
        <v>7</v>
      </c>
      <c r="B112" s="41" t="s">
        <v>203</v>
      </c>
      <c r="C112" s="42"/>
      <c r="D112" s="85"/>
    </row>
    <row r="113" spans="1:4" ht="60" hidden="1">
      <c r="A113" s="25">
        <f>SUM(A107)+1</f>
        <v>6</v>
      </c>
      <c r="B113" s="43" t="s">
        <v>164</v>
      </c>
      <c r="C113" s="44"/>
      <c r="D113" s="32">
        <f>D114+D115+D116+D117+D124+D125+D136</f>
        <v>15440.89</v>
      </c>
    </row>
    <row r="114" spans="1:4" ht="45" hidden="1">
      <c r="A114" s="45" t="s">
        <v>7</v>
      </c>
      <c r="B114" s="46" t="s">
        <v>165</v>
      </c>
      <c r="C114" s="47"/>
      <c r="D114" s="48">
        <v>10708</v>
      </c>
    </row>
    <row r="115" spans="1:4" ht="15" hidden="1">
      <c r="A115" s="49" t="s">
        <v>7</v>
      </c>
      <c r="B115" s="50" t="s">
        <v>190</v>
      </c>
      <c r="C115" s="35"/>
      <c r="D115" s="32">
        <v>3308</v>
      </c>
    </row>
    <row r="116" spans="1:4" ht="15" hidden="1">
      <c r="A116" s="49" t="s">
        <v>7</v>
      </c>
      <c r="B116" s="50" t="s">
        <v>191</v>
      </c>
      <c r="C116" s="35"/>
      <c r="D116" s="32">
        <v>239.89</v>
      </c>
    </row>
    <row r="117" spans="1:4" ht="15" hidden="1">
      <c r="A117" s="49" t="s">
        <v>7</v>
      </c>
      <c r="B117" s="50" t="s">
        <v>192</v>
      </c>
      <c r="C117" s="35"/>
      <c r="D117" s="32">
        <f>SUM(D118:D123)</f>
        <v>0</v>
      </c>
    </row>
    <row r="118" spans="1:4" ht="15" hidden="1">
      <c r="A118" s="49"/>
      <c r="B118" s="50"/>
      <c r="C118" s="35"/>
      <c r="D118" s="32"/>
    </row>
    <row r="119" spans="1:4" ht="15" hidden="1">
      <c r="A119" s="49"/>
      <c r="B119" s="50"/>
      <c r="C119" s="35"/>
      <c r="D119" s="32"/>
    </row>
    <row r="120" spans="1:4" ht="15" hidden="1">
      <c r="A120" s="49"/>
      <c r="B120" s="50"/>
      <c r="C120" s="35"/>
      <c r="D120" s="32"/>
    </row>
    <row r="121" spans="1:4" ht="15" hidden="1">
      <c r="A121" s="49"/>
      <c r="B121" s="50"/>
      <c r="C121" s="35"/>
      <c r="D121" s="32"/>
    </row>
    <row r="122" spans="1:4" ht="15" hidden="1">
      <c r="A122" s="49"/>
      <c r="B122" s="50"/>
      <c r="C122" s="35"/>
      <c r="D122" s="32"/>
    </row>
    <row r="123" spans="1:4" ht="15" hidden="1">
      <c r="A123" s="49"/>
      <c r="B123" s="50"/>
      <c r="C123" s="35"/>
      <c r="D123" s="32"/>
    </row>
    <row r="124" spans="1:4" ht="15" hidden="1">
      <c r="A124" s="49" t="s">
        <v>7</v>
      </c>
      <c r="B124" s="50" t="s">
        <v>193</v>
      </c>
      <c r="C124" s="35"/>
      <c r="D124" s="32">
        <v>653</v>
      </c>
    </row>
    <row r="125" spans="1:4" ht="15" hidden="1">
      <c r="A125" s="49" t="s">
        <v>7</v>
      </c>
      <c r="B125" s="50" t="s">
        <v>194</v>
      </c>
      <c r="C125" s="35"/>
      <c r="D125" s="32">
        <f>SUM(D126:D135)</f>
        <v>0</v>
      </c>
    </row>
    <row r="126" spans="1:4" ht="15" hidden="1">
      <c r="A126" s="49"/>
      <c r="B126" s="61"/>
      <c r="C126" s="35"/>
      <c r="D126" s="32"/>
    </row>
    <row r="127" spans="1:4" ht="15" hidden="1">
      <c r="A127" s="49"/>
      <c r="B127" s="61"/>
      <c r="C127" s="35"/>
      <c r="D127" s="32"/>
    </row>
    <row r="128" spans="1:4" ht="15" hidden="1">
      <c r="A128" s="49"/>
      <c r="B128" s="61"/>
      <c r="C128" s="35"/>
      <c r="D128" s="32"/>
    </row>
    <row r="129" spans="1:4" ht="15" hidden="1">
      <c r="A129" s="49"/>
      <c r="B129" s="61"/>
      <c r="C129" s="35"/>
      <c r="D129" s="32"/>
    </row>
    <row r="130" spans="1:4" ht="15" hidden="1">
      <c r="A130" s="49"/>
      <c r="B130" s="61"/>
      <c r="C130" s="35"/>
      <c r="D130" s="32"/>
    </row>
    <row r="131" spans="1:4" ht="15" hidden="1">
      <c r="A131" s="49"/>
      <c r="B131" s="61"/>
      <c r="C131" s="35"/>
      <c r="D131" s="32"/>
    </row>
    <row r="132" spans="1:4" ht="15" hidden="1">
      <c r="A132" s="49"/>
      <c r="B132" s="61"/>
      <c r="C132" s="35"/>
      <c r="D132" s="32"/>
    </row>
    <row r="133" spans="1:4" ht="15" hidden="1">
      <c r="A133" s="49"/>
      <c r="B133" s="61"/>
      <c r="C133" s="35"/>
      <c r="D133" s="32"/>
    </row>
    <row r="134" spans="1:4" ht="15" hidden="1">
      <c r="A134" s="49"/>
      <c r="B134" s="61"/>
      <c r="C134" s="35"/>
      <c r="D134" s="32"/>
    </row>
    <row r="135" spans="1:4" ht="15" hidden="1">
      <c r="A135" s="49"/>
      <c r="B135" s="61"/>
      <c r="C135" s="35"/>
      <c r="D135" s="32"/>
    </row>
    <row r="136" spans="1:4" ht="15" hidden="1">
      <c r="A136" s="62" t="s">
        <v>7</v>
      </c>
      <c r="B136" s="63" t="s">
        <v>195</v>
      </c>
      <c r="C136" s="35"/>
      <c r="D136" s="32">
        <f>SUM(D137:D141)</f>
        <v>532</v>
      </c>
    </row>
    <row r="137" spans="1:4" ht="15" hidden="1">
      <c r="A137" s="33"/>
      <c r="B137" s="52" t="s">
        <v>196</v>
      </c>
      <c r="C137" s="31"/>
      <c r="D137" s="32">
        <v>49</v>
      </c>
    </row>
    <row r="138" spans="1:4" ht="15" hidden="1">
      <c r="A138" s="33"/>
      <c r="B138" s="52" t="s">
        <v>197</v>
      </c>
      <c r="C138" s="31"/>
      <c r="D138" s="32">
        <v>145</v>
      </c>
    </row>
    <row r="139" spans="1:4" ht="15" hidden="1">
      <c r="A139" s="33"/>
      <c r="B139" s="52" t="s">
        <v>198</v>
      </c>
      <c r="C139" s="31"/>
      <c r="D139" s="32">
        <v>178</v>
      </c>
    </row>
    <row r="140" spans="1:4" ht="15" hidden="1">
      <c r="A140" s="33"/>
      <c r="B140" s="52" t="s">
        <v>199</v>
      </c>
      <c r="C140" s="31"/>
      <c r="D140" s="32">
        <v>80</v>
      </c>
    </row>
    <row r="141" spans="1:4" ht="15" hidden="1">
      <c r="A141" s="33"/>
      <c r="B141" s="52" t="s">
        <v>200</v>
      </c>
      <c r="C141" s="31"/>
      <c r="D141" s="32">
        <v>80</v>
      </c>
    </row>
    <row r="142" spans="1:4" ht="15" hidden="1">
      <c r="A142" s="25">
        <v>7</v>
      </c>
      <c r="B142" s="30" t="s">
        <v>177</v>
      </c>
      <c r="C142" s="53"/>
      <c r="D142" s="54"/>
    </row>
    <row r="143" spans="1:4" ht="15" hidden="1">
      <c r="A143" s="25">
        <f>SUM(A142)+1</f>
        <v>8</v>
      </c>
      <c r="B143" s="30" t="s">
        <v>178</v>
      </c>
      <c r="C143" s="53"/>
      <c r="D143" s="32">
        <v>933.24</v>
      </c>
    </row>
    <row r="144" spans="1:4" ht="15" hidden="1">
      <c r="A144" s="25">
        <f>SUM(A143)+1</f>
        <v>9</v>
      </c>
      <c r="B144" s="30" t="s">
        <v>179</v>
      </c>
      <c r="C144" s="35"/>
      <c r="D144" s="32">
        <v>4095</v>
      </c>
    </row>
    <row r="145" spans="1:4" ht="15" hidden="1">
      <c r="A145" s="33">
        <f>SUM(A144)+1</f>
        <v>10</v>
      </c>
      <c r="B145" s="34" t="s">
        <v>180</v>
      </c>
      <c r="C145" s="35"/>
      <c r="D145" s="32"/>
    </row>
    <row r="146" spans="1:4" ht="15" hidden="1">
      <c r="A146" s="25">
        <v>11</v>
      </c>
      <c r="B146" s="30" t="s">
        <v>201</v>
      </c>
      <c r="C146" s="31"/>
      <c r="D146" s="32">
        <f>D147+377+2104+5856</f>
        <v>10372.9258</v>
      </c>
    </row>
    <row r="147" spans="1:4" ht="27.75" hidden="1">
      <c r="A147" s="26" t="s">
        <v>7</v>
      </c>
      <c r="B147" s="64" t="s">
        <v>202</v>
      </c>
      <c r="C147" s="56"/>
      <c r="D147" s="86">
        <f>2*78.5*12+15192.58*0.01</f>
        <v>2035.9258</v>
      </c>
    </row>
    <row r="148" spans="1:4" ht="30" hidden="1">
      <c r="A148" s="57">
        <v>12</v>
      </c>
      <c r="B148" s="58" t="s">
        <v>184</v>
      </c>
      <c r="C148" s="31"/>
      <c r="D148" s="32">
        <v>184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4"/>
  <sheetViews>
    <sheetView zoomScale="110" zoomScaleNormal="110" zoomScalePageLayoutView="85" workbookViewId="0" topLeftCell="A64">
      <selection activeCell="D87" sqref="D87"/>
    </sheetView>
  </sheetViews>
  <sheetFormatPr defaultColWidth="9.140625" defaultRowHeight="15"/>
  <cols>
    <col min="1" max="1" width="9.140625" style="72" customWidth="1"/>
    <col min="2" max="2" width="47.140625" style="72" customWidth="1"/>
    <col min="3" max="3" width="9.140625" style="72" customWidth="1"/>
    <col min="4" max="13" width="18.7109375" style="72" customWidth="1"/>
    <col min="14" max="16384" width="9.140625" style="72" customWidth="1"/>
  </cols>
  <sheetData>
    <row r="1" spans="1:7" ht="15.75" customHeight="1">
      <c r="A1" s="113" t="s">
        <v>206</v>
      </c>
      <c r="B1" s="113"/>
      <c r="C1" s="113"/>
      <c r="D1" s="113"/>
      <c r="E1" s="65"/>
      <c r="F1" s="65"/>
      <c r="G1" s="65"/>
    </row>
    <row r="2" spans="1:13" ht="15">
      <c r="A2" s="1"/>
      <c r="B2" s="1"/>
      <c r="C2" s="1"/>
      <c r="D2" s="90" t="s">
        <v>207</v>
      </c>
      <c r="E2" s="90" t="s">
        <v>208</v>
      </c>
      <c r="F2" s="90" t="s">
        <v>209</v>
      </c>
      <c r="G2" s="90" t="s">
        <v>210</v>
      </c>
      <c r="H2" s="90" t="s">
        <v>211</v>
      </c>
      <c r="I2" s="90" t="s">
        <v>212</v>
      </c>
      <c r="J2" s="90" t="s">
        <v>213</v>
      </c>
      <c r="K2" s="90" t="s">
        <v>214</v>
      </c>
      <c r="L2" s="90" t="s">
        <v>215</v>
      </c>
      <c r="M2" s="91" t="s">
        <v>216</v>
      </c>
    </row>
    <row r="3" spans="1:13" ht="15" customHeight="1">
      <c r="A3" s="92" t="s">
        <v>14</v>
      </c>
      <c r="B3" s="93" t="s">
        <v>15</v>
      </c>
      <c r="C3" s="94" t="s">
        <v>16</v>
      </c>
      <c r="D3" s="94">
        <f>'Больничный проезд 18'!D8</f>
        <v>0</v>
      </c>
      <c r="E3" s="94">
        <f>'Больничный проезд 22'!D8</f>
        <v>31132.68</v>
      </c>
      <c r="F3" s="94">
        <f>'Больничный проезд 26'!D8</f>
        <v>13070.69</v>
      </c>
      <c r="G3" s="94">
        <f>'ул. Лермонтова 7'!D8</f>
        <v>552.51</v>
      </c>
      <c r="H3" s="95">
        <f>'ул. Лермонтова 11'!D8</f>
        <v>0</v>
      </c>
      <c r="I3" s="95">
        <f>'ул. Лермонтова 21'!D8</f>
        <v>6706.69</v>
      </c>
      <c r="J3" s="95">
        <f>'ул. Расковой 4'!D8</f>
        <v>15600.41</v>
      </c>
      <c r="K3" s="95">
        <f>'ул. Советская 5'!D8</f>
        <v>481240.01</v>
      </c>
      <c r="L3" s="95">
        <f>'Фрязевское ш. 124'!D8</f>
        <v>181791.89</v>
      </c>
      <c r="M3" s="96">
        <f>SUM(D3:L3)</f>
        <v>730094.88</v>
      </c>
    </row>
    <row r="4" spans="1:13" ht="15" customHeight="1">
      <c r="A4" s="92" t="s">
        <v>17</v>
      </c>
      <c r="B4" s="97" t="s">
        <v>18</v>
      </c>
      <c r="C4" s="94" t="s">
        <v>16</v>
      </c>
      <c r="D4" s="94">
        <f>'Больничный проезд 18'!D9</f>
        <v>0</v>
      </c>
      <c r="E4" s="94">
        <f>'Больничный проезд 22'!D9</f>
        <v>0</v>
      </c>
      <c r="F4" s="94">
        <f>'Больничный проезд 26'!D9</f>
        <v>0</v>
      </c>
      <c r="G4" s="94">
        <f>'ул. Лермонтова 7'!D9</f>
        <v>0</v>
      </c>
      <c r="H4" s="95">
        <f>'ул. Лермонтова 11'!D9</f>
        <v>0</v>
      </c>
      <c r="I4" s="95">
        <f>'ул. Лермонтова 21'!D9</f>
        <v>0</v>
      </c>
      <c r="J4" s="95">
        <f>'ул. Расковой 4'!D9</f>
        <v>0</v>
      </c>
      <c r="K4" s="95">
        <f>'ул. Советская 5'!D9</f>
        <v>0</v>
      </c>
      <c r="L4" s="95">
        <f>'Фрязевское ш. 124'!D9</f>
        <v>0</v>
      </c>
      <c r="M4" s="96">
        <f aca="true" t="shared" si="0" ref="M4:M67">SUM(D4:L4)</f>
        <v>0</v>
      </c>
    </row>
    <row r="5" spans="1:13" ht="15" customHeight="1">
      <c r="A5" s="92" t="s">
        <v>19</v>
      </c>
      <c r="B5" s="97" t="s">
        <v>20</v>
      </c>
      <c r="C5" s="94" t="s">
        <v>16</v>
      </c>
      <c r="D5" s="94">
        <f>'Больничный проезд 18'!D10</f>
        <v>0</v>
      </c>
      <c r="E5" s="94">
        <f>'Больничный проезд 22'!D10</f>
        <v>31132.68</v>
      </c>
      <c r="F5" s="94">
        <f>'Больничный проезд 26'!D10</f>
        <v>13070.69</v>
      </c>
      <c r="G5" s="94">
        <f>'ул. Лермонтова 7'!D10</f>
        <v>552.51</v>
      </c>
      <c r="H5" s="95">
        <f>'ул. Лермонтова 11'!D10</f>
        <v>0</v>
      </c>
      <c r="I5" s="95">
        <f>'ул. Лермонтова 21'!D10</f>
        <v>6706.69</v>
      </c>
      <c r="J5" s="95">
        <f>'ул. Расковой 4'!D10</f>
        <v>15600.41</v>
      </c>
      <c r="K5" s="95">
        <f>'ул. Советская 5'!D10</f>
        <v>481240.01</v>
      </c>
      <c r="L5" s="95">
        <f>'Фрязевское ш. 124'!D10</f>
        <v>181791.89</v>
      </c>
      <c r="M5" s="96">
        <f t="shared" si="0"/>
        <v>730094.88</v>
      </c>
    </row>
    <row r="6" spans="1:13" ht="15" customHeight="1">
      <c r="A6" s="92" t="s">
        <v>21</v>
      </c>
      <c r="B6" s="93" t="s">
        <v>22</v>
      </c>
      <c r="C6" s="94" t="s">
        <v>16</v>
      </c>
      <c r="D6" s="94">
        <f>'Больничный проезд 18'!D11</f>
        <v>15780.12</v>
      </c>
      <c r="E6" s="94">
        <f>'Больничный проезд 22'!D11</f>
        <v>13993.68</v>
      </c>
      <c r="F6" s="94">
        <f>'Больничный проезд 26'!D11</f>
        <v>31088.28</v>
      </c>
      <c r="G6" s="94">
        <f>'ул. Лермонтова 7'!D11</f>
        <v>15237.18</v>
      </c>
      <c r="H6" s="95">
        <f>'ул. Лермонтова 11'!D11</f>
        <v>15482.4</v>
      </c>
      <c r="I6" s="95">
        <f>'ул. Лермонтова 21'!D11</f>
        <v>15447.36</v>
      </c>
      <c r="J6" s="95">
        <f>'ул. Расковой 4'!D11</f>
        <v>19362.72</v>
      </c>
      <c r="K6" s="95">
        <f>'ул. Советская 5'!D11</f>
        <v>3128367.94</v>
      </c>
      <c r="L6" s="95">
        <f>'Фрязевское ш. 124'!D11</f>
        <v>52749.84</v>
      </c>
      <c r="M6" s="96">
        <f t="shared" si="0"/>
        <v>3307509.52</v>
      </c>
    </row>
    <row r="7" spans="1:13" ht="15" customHeight="1">
      <c r="A7" s="98" t="s">
        <v>23</v>
      </c>
      <c r="B7" s="99" t="s">
        <v>24</v>
      </c>
      <c r="C7" s="20" t="s">
        <v>16</v>
      </c>
      <c r="D7" s="94">
        <f>'Больничный проезд 18'!D12</f>
        <v>0</v>
      </c>
      <c r="E7" s="94">
        <f>'Больничный проезд 22'!D12</f>
        <v>0</v>
      </c>
      <c r="F7" s="94">
        <f>'Больничный проезд 26'!D12</f>
        <v>0</v>
      </c>
      <c r="G7" s="94">
        <f>'ул. Лермонтова 7'!D12</f>
        <v>0</v>
      </c>
      <c r="H7" s="95">
        <f>'ул. Лермонтова 11'!D12</f>
        <v>0</v>
      </c>
      <c r="I7" s="95">
        <f>'ул. Лермонтова 21'!D12</f>
        <v>0</v>
      </c>
      <c r="J7" s="95">
        <f>'ул. Расковой 4'!D12</f>
        <v>0</v>
      </c>
      <c r="K7" s="95">
        <f>'ул. Советская 5'!D12</f>
        <v>0</v>
      </c>
      <c r="L7" s="95">
        <f>'Фрязевское ш. 124'!D12</f>
        <v>0</v>
      </c>
      <c r="M7" s="96">
        <f t="shared" si="0"/>
        <v>0</v>
      </c>
    </row>
    <row r="8" spans="1:13" ht="15" customHeight="1">
      <c r="A8" s="98" t="s">
        <v>25</v>
      </c>
      <c r="B8" s="99" t="s">
        <v>26</v>
      </c>
      <c r="C8" s="20" t="s">
        <v>16</v>
      </c>
      <c r="D8" s="94">
        <f>'Больничный проезд 18'!D13</f>
        <v>0</v>
      </c>
      <c r="E8" s="94">
        <f>'Больничный проезд 22'!D13</f>
        <v>0</v>
      </c>
      <c r="F8" s="94">
        <f>'Больничный проезд 26'!D13</f>
        <v>0</v>
      </c>
      <c r="G8" s="94">
        <f>'ул. Лермонтова 7'!D13</f>
        <v>0</v>
      </c>
      <c r="H8" s="95">
        <f>'ул. Лермонтова 11'!D13</f>
        <v>0</v>
      </c>
      <c r="I8" s="95">
        <f>'ул. Лермонтова 21'!D13</f>
        <v>0</v>
      </c>
      <c r="J8" s="95">
        <f>'ул. Расковой 4'!D13</f>
        <v>0</v>
      </c>
      <c r="K8" s="95">
        <f>'ул. Советская 5'!D13</f>
        <v>0</v>
      </c>
      <c r="L8" s="95">
        <f>'Фрязевское ш. 124'!D13</f>
        <v>0</v>
      </c>
      <c r="M8" s="96">
        <f t="shared" si="0"/>
        <v>0</v>
      </c>
    </row>
    <row r="9" spans="1:13" ht="15" customHeight="1">
      <c r="A9" s="98" t="s">
        <v>27</v>
      </c>
      <c r="B9" s="99" t="s">
        <v>28</v>
      </c>
      <c r="C9" s="20" t="s">
        <v>16</v>
      </c>
      <c r="D9" s="94">
        <f>'Больничный проезд 18'!D14</f>
        <v>0</v>
      </c>
      <c r="E9" s="94">
        <f>'Больничный проезд 22'!D14</f>
        <v>0</v>
      </c>
      <c r="F9" s="94">
        <f>'Больничный проезд 26'!D14</f>
        <v>0</v>
      </c>
      <c r="G9" s="94">
        <f>'ул. Лермонтова 7'!D14</f>
        <v>0</v>
      </c>
      <c r="H9" s="95">
        <f>'ул. Лермонтова 11'!D14</f>
        <v>0</v>
      </c>
      <c r="I9" s="95">
        <f>'ул. Лермонтова 21'!D14</f>
        <v>0</v>
      </c>
      <c r="J9" s="95">
        <f>'ул. Расковой 4'!D14</f>
        <v>0</v>
      </c>
      <c r="K9" s="95">
        <f>'ул. Советская 5'!D14</f>
        <v>0</v>
      </c>
      <c r="L9" s="95">
        <f>'Фрязевское ш. 124'!D14</f>
        <v>0</v>
      </c>
      <c r="M9" s="96">
        <f t="shared" si="0"/>
        <v>0</v>
      </c>
    </row>
    <row r="10" spans="1:13" ht="15" customHeight="1">
      <c r="A10" s="98" t="s">
        <v>29</v>
      </c>
      <c r="B10" s="100" t="s">
        <v>30</v>
      </c>
      <c r="C10" s="20" t="s">
        <v>16</v>
      </c>
      <c r="D10" s="94">
        <f>'Больничный проезд 18'!D15</f>
        <v>15192.58</v>
      </c>
      <c r="E10" s="94">
        <f>'Больничный проезд 22'!D15</f>
        <v>6994.64</v>
      </c>
      <c r="F10" s="94">
        <f>'Больничный проезд 26'!D15</f>
        <v>14477.82</v>
      </c>
      <c r="G10" s="94">
        <f>'ул. Лермонтова 7'!D15</f>
        <v>14489.04</v>
      </c>
      <c r="H10" s="95">
        <f>'ул. Лермонтова 11'!D15</f>
        <v>15482.4</v>
      </c>
      <c r="I10" s="95">
        <f>'ул. Лермонтова 21'!D15</f>
        <v>16956.72</v>
      </c>
      <c r="J10" s="95">
        <f>'ул. Расковой 4'!D15</f>
        <v>13834.57</v>
      </c>
      <c r="K10" s="95">
        <f>'ул. Советская 5'!D15</f>
        <v>2920438.54</v>
      </c>
      <c r="L10" s="95">
        <f>'Фрязевское ш. 124'!D15</f>
        <v>33749.45</v>
      </c>
      <c r="M10" s="96">
        <f t="shared" si="0"/>
        <v>3051615.7600000002</v>
      </c>
    </row>
    <row r="11" spans="1:13" ht="15" customHeight="1">
      <c r="A11" s="98" t="s">
        <v>31</v>
      </c>
      <c r="B11" s="99" t="s">
        <v>32</v>
      </c>
      <c r="C11" s="20" t="s">
        <v>16</v>
      </c>
      <c r="D11" s="94">
        <f>'Больничный проезд 18'!D16</f>
        <v>15192.58</v>
      </c>
      <c r="E11" s="94">
        <f>'Больничный проезд 22'!D16</f>
        <v>6994.64</v>
      </c>
      <c r="F11" s="94">
        <f>'Больничный проезд 26'!D16</f>
        <v>14477.82</v>
      </c>
      <c r="G11" s="94">
        <f>'ул. Лермонтова 7'!D16</f>
        <v>14489.04</v>
      </c>
      <c r="H11" s="95">
        <f>'ул. Лермонтова 11'!D16</f>
        <v>15482.4</v>
      </c>
      <c r="I11" s="95">
        <f>'ул. Лермонтова 21'!D16</f>
        <v>16956.72</v>
      </c>
      <c r="J11" s="95">
        <f>'ул. Расковой 4'!D16</f>
        <v>13834.57</v>
      </c>
      <c r="K11" s="95">
        <f>'ул. Советская 5'!D16</f>
        <v>2920438.54</v>
      </c>
      <c r="L11" s="95">
        <f>'Фрязевское ш. 124'!D16</f>
        <v>33749.45</v>
      </c>
      <c r="M11" s="96">
        <f t="shared" si="0"/>
        <v>3051615.7600000002</v>
      </c>
    </row>
    <row r="12" spans="1:13" ht="15" customHeight="1">
      <c r="A12" s="98" t="s">
        <v>33</v>
      </c>
      <c r="B12" s="99" t="s">
        <v>34</v>
      </c>
      <c r="C12" s="20" t="s">
        <v>16</v>
      </c>
      <c r="D12" s="94">
        <f>'Больничный проезд 18'!D17</f>
        <v>0</v>
      </c>
      <c r="E12" s="94">
        <f>'Больничный проезд 22'!D17</f>
        <v>0</v>
      </c>
      <c r="F12" s="94">
        <f>'Больничный проезд 26'!D17</f>
        <v>0</v>
      </c>
      <c r="G12" s="94">
        <f>'ул. Лермонтова 7'!D17</f>
        <v>0</v>
      </c>
      <c r="H12" s="95">
        <f>'ул. Лермонтова 11'!D17</f>
        <v>0</v>
      </c>
      <c r="I12" s="95">
        <f>'ул. Лермонтова 21'!D17</f>
        <v>0</v>
      </c>
      <c r="J12" s="95">
        <f>'ул. Расковой 4'!D17</f>
        <v>0</v>
      </c>
      <c r="K12" s="95">
        <f>'ул. Советская 5'!D17</f>
        <v>0</v>
      </c>
      <c r="L12" s="95">
        <f>'Фрязевское ш. 124'!D17</f>
        <v>0</v>
      </c>
      <c r="M12" s="96">
        <f t="shared" si="0"/>
        <v>0</v>
      </c>
    </row>
    <row r="13" spans="1:13" ht="15" customHeight="1">
      <c r="A13" s="98" t="s">
        <v>35</v>
      </c>
      <c r="B13" s="99" t="s">
        <v>36</v>
      </c>
      <c r="C13" s="20" t="s">
        <v>16</v>
      </c>
      <c r="D13" s="94">
        <f>'Больничный проезд 18'!D18</f>
        <v>0</v>
      </c>
      <c r="E13" s="94">
        <f>'Больничный проезд 22'!D18</f>
        <v>0</v>
      </c>
      <c r="F13" s="94">
        <f>'Больничный проезд 26'!D18</f>
        <v>0</v>
      </c>
      <c r="G13" s="94">
        <f>'ул. Лермонтова 7'!D18</f>
        <v>0</v>
      </c>
      <c r="H13" s="95">
        <f>'ул. Лермонтова 11'!D18</f>
        <v>0</v>
      </c>
      <c r="I13" s="95">
        <f>'ул. Лермонтова 21'!D18</f>
        <v>0</v>
      </c>
      <c r="J13" s="95">
        <f>'ул. Расковой 4'!D18</f>
        <v>0</v>
      </c>
      <c r="K13" s="95">
        <f>'ул. Советская 5'!D18</f>
        <v>0</v>
      </c>
      <c r="L13" s="95">
        <f>'Фрязевское ш. 124'!D18</f>
        <v>0</v>
      </c>
      <c r="M13" s="96">
        <f t="shared" si="0"/>
        <v>0</v>
      </c>
    </row>
    <row r="14" spans="1:13" ht="15" customHeight="1">
      <c r="A14" s="98" t="s">
        <v>37</v>
      </c>
      <c r="B14" s="99" t="s">
        <v>38</v>
      </c>
      <c r="C14" s="20" t="s">
        <v>16</v>
      </c>
      <c r="D14" s="94">
        <f>'Больничный проезд 18'!D19</f>
        <v>0</v>
      </c>
      <c r="E14" s="94">
        <f>'Больничный проезд 22'!D19</f>
        <v>0</v>
      </c>
      <c r="F14" s="94">
        <f>'Больничный проезд 26'!D19</f>
        <v>0</v>
      </c>
      <c r="G14" s="94">
        <f>'ул. Лермонтова 7'!D19</f>
        <v>0</v>
      </c>
      <c r="H14" s="95">
        <f>'ул. Лермонтова 11'!D19</f>
        <v>0</v>
      </c>
      <c r="I14" s="95">
        <f>'ул. Лермонтова 21'!D19</f>
        <v>0</v>
      </c>
      <c r="J14" s="95">
        <f>'ул. Расковой 4'!D19</f>
        <v>0</v>
      </c>
      <c r="K14" s="95">
        <f>'ул. Советская 5'!D19</f>
        <v>0</v>
      </c>
      <c r="L14" s="95">
        <f>'Фрязевское ш. 124'!D19</f>
        <v>0</v>
      </c>
      <c r="M14" s="96">
        <f t="shared" si="0"/>
        <v>0</v>
      </c>
    </row>
    <row r="15" spans="1:13" ht="15" customHeight="1">
      <c r="A15" s="98" t="s">
        <v>39</v>
      </c>
      <c r="B15" s="99" t="s">
        <v>40</v>
      </c>
      <c r="C15" s="20" t="s">
        <v>16</v>
      </c>
      <c r="D15" s="94">
        <f>'Больничный проезд 18'!D20</f>
        <v>0</v>
      </c>
      <c r="E15" s="94">
        <f>'Больничный проезд 22'!D20</f>
        <v>0</v>
      </c>
      <c r="F15" s="94">
        <f>'Больничный проезд 26'!D20</f>
        <v>0</v>
      </c>
      <c r="G15" s="94">
        <f>'ул. Лермонтова 7'!D20</f>
        <v>0</v>
      </c>
      <c r="H15" s="95">
        <f>'ул. Лермонтова 11'!D20</f>
        <v>0</v>
      </c>
      <c r="I15" s="95">
        <f>'ул. Лермонтова 21'!D20</f>
        <v>0</v>
      </c>
      <c r="J15" s="95">
        <f>'ул. Расковой 4'!D20</f>
        <v>0</v>
      </c>
      <c r="K15" s="95">
        <f>'ул. Советская 5'!D20</f>
        <v>0</v>
      </c>
      <c r="L15" s="95">
        <f>'Фрязевское ш. 124'!D20</f>
        <v>0</v>
      </c>
      <c r="M15" s="96">
        <f t="shared" si="0"/>
        <v>0</v>
      </c>
    </row>
    <row r="16" spans="1:13" ht="15" customHeight="1">
      <c r="A16" s="98" t="s">
        <v>41</v>
      </c>
      <c r="B16" s="100" t="s">
        <v>42</v>
      </c>
      <c r="C16" s="20" t="s">
        <v>16</v>
      </c>
      <c r="D16" s="94">
        <f>'Больничный проезд 18'!D21</f>
        <v>15192.58</v>
      </c>
      <c r="E16" s="94">
        <f>'Больничный проезд 22'!D21</f>
        <v>6994.64</v>
      </c>
      <c r="F16" s="94">
        <f>'Больничный проезд 26'!D21</f>
        <v>14477.82</v>
      </c>
      <c r="G16" s="94">
        <f>'ул. Лермонтова 7'!D21</f>
        <v>14489.04</v>
      </c>
      <c r="H16" s="95">
        <f>'ул. Лермонтова 11'!D21</f>
        <v>15482.4</v>
      </c>
      <c r="I16" s="95">
        <f>'ул. Лермонтова 21'!D21</f>
        <v>16956.72</v>
      </c>
      <c r="J16" s="95">
        <f>'ул. Расковой 4'!D21</f>
        <v>13834.57</v>
      </c>
      <c r="K16" s="95">
        <f>'ул. Советская 5'!D21</f>
        <v>2920438.54</v>
      </c>
      <c r="L16" s="95">
        <f>'Фрязевское ш. 124'!D21</f>
        <v>33749.45</v>
      </c>
      <c r="M16" s="96">
        <f t="shared" si="0"/>
        <v>3051615.7600000002</v>
      </c>
    </row>
    <row r="17" spans="1:13" ht="15" customHeight="1">
      <c r="A17" s="98" t="s">
        <v>43</v>
      </c>
      <c r="B17" s="100" t="s">
        <v>44</v>
      </c>
      <c r="C17" s="20" t="s">
        <v>16</v>
      </c>
      <c r="D17" s="94">
        <f>'Больничный проезд 18'!D22</f>
        <v>587.5400000000009</v>
      </c>
      <c r="E17" s="94">
        <f>'Больничный проезд 22'!D22</f>
        <v>38131.72</v>
      </c>
      <c r="F17" s="94">
        <f>'Больничный проезд 26'!D22</f>
        <v>29681.15</v>
      </c>
      <c r="G17" s="94">
        <f>'ул. Лермонтова 7'!D22</f>
        <v>1300.6499999999996</v>
      </c>
      <c r="H17" s="95">
        <f>'ул. Лермонтова 11'!D22</f>
        <v>0</v>
      </c>
      <c r="I17" s="95">
        <f>'ул. Лермонтова 21'!D22</f>
        <v>5197.329999999998</v>
      </c>
      <c r="J17" s="95">
        <f>'ул. Расковой 4'!D22</f>
        <v>21128.560000000005</v>
      </c>
      <c r="K17" s="95">
        <f>'ул. Советская 5'!D22</f>
        <v>689169.4100000001</v>
      </c>
      <c r="L17" s="95">
        <f>'Фрязевское ш. 124'!D22</f>
        <v>200792.28000000003</v>
      </c>
      <c r="M17" s="96">
        <f t="shared" si="0"/>
        <v>985988.6400000001</v>
      </c>
    </row>
    <row r="18" spans="1:13" ht="15" customHeight="1">
      <c r="A18" s="98" t="s">
        <v>45</v>
      </c>
      <c r="B18" s="99" t="s">
        <v>46</v>
      </c>
      <c r="C18" s="20" t="s">
        <v>16</v>
      </c>
      <c r="D18" s="94">
        <f>'Больничный проезд 18'!D23</f>
        <v>0</v>
      </c>
      <c r="E18" s="94">
        <f>'Больничный проезд 22'!D23</f>
        <v>0</v>
      </c>
      <c r="F18" s="94">
        <f>'Больничный проезд 26'!D23</f>
        <v>0</v>
      </c>
      <c r="G18" s="94">
        <f>'ул. Лермонтова 7'!D23</f>
        <v>0</v>
      </c>
      <c r="H18" s="95">
        <f>'ул. Лермонтова 11'!D23</f>
        <v>0</v>
      </c>
      <c r="I18" s="95">
        <f>'ул. Лермонтова 21'!D23</f>
        <v>0</v>
      </c>
      <c r="J18" s="95">
        <f>'ул. Расковой 4'!D23</f>
        <v>0</v>
      </c>
      <c r="K18" s="95">
        <f>'ул. Советская 5'!D23</f>
        <v>0</v>
      </c>
      <c r="L18" s="95">
        <f>'Фрязевское ш. 124'!D23</f>
        <v>0</v>
      </c>
      <c r="M18" s="96">
        <f t="shared" si="0"/>
        <v>0</v>
      </c>
    </row>
    <row r="19" spans="1:13" ht="15" customHeight="1">
      <c r="A19" s="98" t="s">
        <v>47</v>
      </c>
      <c r="B19" s="99" t="s">
        <v>48</v>
      </c>
      <c r="C19" s="20" t="s">
        <v>16</v>
      </c>
      <c r="D19" s="94">
        <f>'Больничный проезд 18'!D24</f>
        <v>587.5400000000009</v>
      </c>
      <c r="E19" s="94">
        <f>'Больничный проезд 22'!D24</f>
        <v>38131.72</v>
      </c>
      <c r="F19" s="94">
        <f>'Больничный проезд 26'!D24</f>
        <v>29681.15</v>
      </c>
      <c r="G19" s="94">
        <f>'ул. Лермонтова 7'!D24</f>
        <v>1300.6499999999996</v>
      </c>
      <c r="H19" s="95">
        <f>'ул. Лермонтова 11'!D24</f>
        <v>0</v>
      </c>
      <c r="I19" s="95">
        <f>'ул. Лермонтова 21'!D24</f>
        <v>5197.329999999998</v>
      </c>
      <c r="J19" s="95">
        <f>'ул. Расковой 4'!D24</f>
        <v>21128.560000000005</v>
      </c>
      <c r="K19" s="95">
        <f>'ул. Советская 5'!D24</f>
        <v>689169.41</v>
      </c>
      <c r="L19" s="95">
        <f>'Фрязевское ш. 124'!D24</f>
        <v>200792.28000000003</v>
      </c>
      <c r="M19" s="96">
        <f t="shared" si="0"/>
        <v>985988.6400000001</v>
      </c>
    </row>
    <row r="20" spans="1:13" ht="15" customHeight="1">
      <c r="A20" s="114" t="s">
        <v>49</v>
      </c>
      <c r="B20" s="114"/>
      <c r="C20" s="114"/>
      <c r="D20" s="114"/>
      <c r="E20" s="94">
        <f>'Больничный проезд 22'!D25</f>
        <v>0</v>
      </c>
      <c r="F20" s="94">
        <f>'Больничный проезд 26'!D25</f>
        <v>0</v>
      </c>
      <c r="G20" s="94">
        <f>'ул. Лермонтова 7'!D25</f>
        <v>0</v>
      </c>
      <c r="H20" s="95">
        <f>'ул. Лермонтова 11'!D25</f>
        <v>0</v>
      </c>
      <c r="I20" s="95">
        <f>'ул. Лермонтова 21'!D25</f>
        <v>0</v>
      </c>
      <c r="J20" s="95">
        <f>'ул. Расковой 4'!D25</f>
        <v>0</v>
      </c>
      <c r="K20" s="95">
        <f>'ул. Советская 5'!D25</f>
        <v>0</v>
      </c>
      <c r="L20" s="95">
        <f>'Фрязевское ш. 124'!D25</f>
        <v>0</v>
      </c>
      <c r="M20" s="96">
        <f t="shared" si="0"/>
        <v>0</v>
      </c>
    </row>
    <row r="21" spans="1:13" ht="15" customHeight="1">
      <c r="A21" s="98"/>
      <c r="B21" s="101" t="s">
        <v>50</v>
      </c>
      <c r="C21" s="101"/>
      <c r="D21" s="101"/>
      <c r="E21" s="94">
        <f>'Больничный проезд 22'!D26</f>
        <v>0</v>
      </c>
      <c r="F21" s="94">
        <f>'Больничный проезд 26'!D26</f>
        <v>0</v>
      </c>
      <c r="G21" s="94">
        <f>'ул. Лермонтова 7'!D26</f>
        <v>0</v>
      </c>
      <c r="H21" s="95">
        <f>'ул. Лермонтова 11'!D26</f>
        <v>0</v>
      </c>
      <c r="I21" s="95">
        <f>'ул. Лермонтова 21'!D26</f>
        <v>0</v>
      </c>
      <c r="J21" s="95">
        <f>'ул. Расковой 4'!D26</f>
        <v>0</v>
      </c>
      <c r="K21" s="95">
        <f>'ул. Советская 5'!D26</f>
        <v>0</v>
      </c>
      <c r="L21" s="95">
        <f>'Фрязевское ш. 124'!D26</f>
        <v>0</v>
      </c>
      <c r="M21" s="96">
        <f t="shared" si="0"/>
        <v>0</v>
      </c>
    </row>
    <row r="22" spans="1:13" ht="15" customHeight="1">
      <c r="A22" s="98" t="s">
        <v>51</v>
      </c>
      <c r="B22" s="100" t="s">
        <v>52</v>
      </c>
      <c r="C22" s="20" t="s">
        <v>7</v>
      </c>
      <c r="D22" s="20" t="s">
        <v>53</v>
      </c>
      <c r="E22" s="94" t="str">
        <f>'Больничный проезд 22'!D27</f>
        <v>см.форму 2.3.</v>
      </c>
      <c r="F22" s="94" t="str">
        <f>'Больничный проезд 26'!D27</f>
        <v>см.форму 2.3.</v>
      </c>
      <c r="G22" s="94" t="str">
        <f>'ул. Лермонтова 7'!D27</f>
        <v>см.форму 2.3.</v>
      </c>
      <c r="H22" s="95" t="str">
        <f>'ул. Лермонтова 11'!D27</f>
        <v>см.форму 2.3.</v>
      </c>
      <c r="I22" s="95" t="str">
        <f>'ул. Лермонтова 21'!D27</f>
        <v>см.форму 2.3.</v>
      </c>
      <c r="J22" s="95" t="str">
        <f>'ул. Расковой 4'!D27</f>
        <v>см.форму 2.3.</v>
      </c>
      <c r="K22" s="95" t="str">
        <f>'ул. Советская 5'!D27</f>
        <v>см.форму 2.3.</v>
      </c>
      <c r="L22" s="95" t="str">
        <f>'Фрязевское ш. 124'!D27</f>
        <v>см.форму 2.3.</v>
      </c>
      <c r="M22" s="96">
        <f t="shared" si="0"/>
        <v>0</v>
      </c>
    </row>
    <row r="23" spans="1:13" ht="15" customHeight="1">
      <c r="A23" s="98" t="s">
        <v>54</v>
      </c>
      <c r="B23" s="100" t="s">
        <v>55</v>
      </c>
      <c r="C23" s="20" t="s">
        <v>7</v>
      </c>
      <c r="D23" s="20" t="s">
        <v>53</v>
      </c>
      <c r="E23" s="94" t="str">
        <f>'Больничный проезд 22'!D28</f>
        <v>см.форму 2.3.</v>
      </c>
      <c r="F23" s="94" t="str">
        <f>'Больничный проезд 26'!D28</f>
        <v>см.форму 2.3.</v>
      </c>
      <c r="G23" s="94" t="str">
        <f>'ул. Лермонтова 7'!D28</f>
        <v>см.форму 2.3.</v>
      </c>
      <c r="H23" s="95" t="str">
        <f>'ул. Лермонтова 11'!D28</f>
        <v>см.форму 2.3.</v>
      </c>
      <c r="I23" s="95" t="str">
        <f>'ул. Лермонтова 21'!D28</f>
        <v>см.форму 2.3.</v>
      </c>
      <c r="J23" s="95" t="str">
        <f>'ул. Расковой 4'!D28</f>
        <v>см.форму 2.3.</v>
      </c>
      <c r="K23" s="95" t="str">
        <f>'ул. Советская 5'!D28</f>
        <v>см.форму 2.3.</v>
      </c>
      <c r="L23" s="95" t="str">
        <f>'Фрязевское ш. 124'!D28</f>
        <v>см.форму 2.3.</v>
      </c>
      <c r="M23" s="96">
        <f t="shared" si="0"/>
        <v>0</v>
      </c>
    </row>
    <row r="24" spans="1:13" ht="15" customHeight="1">
      <c r="A24" s="98" t="s">
        <v>56</v>
      </c>
      <c r="B24" s="100" t="s">
        <v>57</v>
      </c>
      <c r="C24" s="20" t="s">
        <v>7</v>
      </c>
      <c r="D24" s="20" t="s">
        <v>53</v>
      </c>
      <c r="E24" s="94" t="str">
        <f>'Больничный проезд 22'!D29</f>
        <v>см.форму 2.3.</v>
      </c>
      <c r="F24" s="94" t="str">
        <f>'Больничный проезд 26'!D29</f>
        <v>см.форму 2.3.</v>
      </c>
      <c r="G24" s="94" t="str">
        <f>'ул. Лермонтова 7'!D29</f>
        <v>см.форму 2.3.</v>
      </c>
      <c r="H24" s="95" t="str">
        <f>'ул. Лермонтова 11'!D29</f>
        <v>см.форму 2.3.</v>
      </c>
      <c r="I24" s="95" t="str">
        <f>'ул. Лермонтова 21'!D29</f>
        <v>см.форму 2.3.</v>
      </c>
      <c r="J24" s="95" t="str">
        <f>'ул. Расковой 4'!D29</f>
        <v>см.форму 2.3.</v>
      </c>
      <c r="K24" s="95" t="str">
        <f>'ул. Советская 5'!D29</f>
        <v>см.форму 2.3.</v>
      </c>
      <c r="L24" s="95" t="str">
        <f>'Фрязевское ш. 124'!D29</f>
        <v>см.форму 2.3.</v>
      </c>
      <c r="M24" s="96">
        <f t="shared" si="0"/>
        <v>0</v>
      </c>
    </row>
    <row r="25" spans="1:13" ht="15" customHeight="1">
      <c r="A25" s="98"/>
      <c r="B25" s="101" t="s">
        <v>58</v>
      </c>
      <c r="C25" s="20"/>
      <c r="D25" s="20"/>
      <c r="E25" s="94">
        <f>'Больничный проезд 22'!D30</f>
        <v>0</v>
      </c>
      <c r="F25" s="94">
        <f>'Больничный проезд 26'!D30</f>
        <v>0</v>
      </c>
      <c r="G25" s="94">
        <f>'ул. Лермонтова 7'!D30</f>
        <v>0</v>
      </c>
      <c r="H25" s="95">
        <f>'ул. Лермонтова 11'!D30</f>
        <v>0</v>
      </c>
      <c r="I25" s="95">
        <f>'ул. Лермонтова 21'!D30</f>
        <v>0</v>
      </c>
      <c r="J25" s="95">
        <f>'ул. Расковой 4'!D30</f>
        <v>0</v>
      </c>
      <c r="K25" s="95">
        <f>'ул. Советская 5'!D30</f>
        <v>0</v>
      </c>
      <c r="L25" s="95">
        <f>'Фрязевское ш. 124'!D30</f>
        <v>0</v>
      </c>
      <c r="M25" s="96">
        <f t="shared" si="0"/>
        <v>0</v>
      </c>
    </row>
    <row r="26" spans="1:13" ht="15" customHeight="1">
      <c r="A26" s="98" t="s">
        <v>59</v>
      </c>
      <c r="B26" s="100" t="s">
        <v>52</v>
      </c>
      <c r="C26" s="20" t="s">
        <v>7</v>
      </c>
      <c r="D26" s="102"/>
      <c r="E26" s="94">
        <f>'Больничный проезд 22'!D31</f>
        <v>0</v>
      </c>
      <c r="F26" s="94" t="str">
        <f>'Больничный проезд 26'!D31</f>
        <v>Замена задвижек, замена задвижек на шар. Краны</v>
      </c>
      <c r="G26" s="94" t="str">
        <f>'ул. Лермонтова 7'!D31</f>
        <v>Ремонт цоколя и фасада</v>
      </c>
      <c r="H26" s="95" t="str">
        <f>'ул. Лермонтова 11'!D31</f>
        <v>Ремонт цоколя и фасада</v>
      </c>
      <c r="I26" s="95">
        <f>'ул. Лермонтова 21'!D31</f>
        <v>0</v>
      </c>
      <c r="J26" s="95">
        <f>'ул. Расковой 4'!D31</f>
        <v>0</v>
      </c>
      <c r="K26" s="95" t="str">
        <f>'ул. Советская 5'!D31</f>
        <v>Ремонт оголовков дымовых труб, Замена канализ.труб и стояка</v>
      </c>
      <c r="L26" s="95" t="str">
        <f>'Фрязевское ш. 124'!D31</f>
        <v>Ремонт кровли</v>
      </c>
      <c r="M26" s="96">
        <f t="shared" si="0"/>
        <v>0</v>
      </c>
    </row>
    <row r="27" spans="1:13" ht="15" customHeight="1">
      <c r="A27" s="98" t="s">
        <v>60</v>
      </c>
      <c r="B27" s="100" t="s">
        <v>55</v>
      </c>
      <c r="C27" s="20" t="s">
        <v>7</v>
      </c>
      <c r="D27" s="102"/>
      <c r="E27" s="94">
        <f>'Больничный проезд 22'!D32</f>
        <v>0</v>
      </c>
      <c r="F27" s="94" t="str">
        <f>'Больничный проезд 26'!D32</f>
        <v>Публичное акционерное общество "Северное" (ПАО "Северное") ИНН5053040768</v>
      </c>
      <c r="G27" s="94" t="str">
        <f>'ул. Лермонтова 7'!D32</f>
        <v>Публичное акционерное общество "Северное" (ПАО "Северное") ИНН5053040768</v>
      </c>
      <c r="H27" s="95" t="str">
        <f>'ул. Лермонтова 11'!D32</f>
        <v>Публичное акционерное общество "Северное" (ПАО "Северное") ИНН5053040768</v>
      </c>
      <c r="I27" s="95">
        <f>'ул. Лермонтова 21'!D32</f>
        <v>0</v>
      </c>
      <c r="J27" s="95">
        <f>'ул. Расковой 4'!D32</f>
        <v>0</v>
      </c>
      <c r="K27" s="95" t="str">
        <f>'ул. Советская 5'!D32</f>
        <v>Индивидуальный предприниматель Яременко С.Н. ИНН 505301781047,          Публичное акционерное общество "Северное" (ПАО "Северное") ИНН5053040768</v>
      </c>
      <c r="L27" s="95" t="str">
        <f>'Фрязевское ш. 124'!D32</f>
        <v>Публичное акционерное общество "Северное" (ПАО "Северное") ИНН5053040768</v>
      </c>
      <c r="M27" s="96">
        <f t="shared" si="0"/>
        <v>0</v>
      </c>
    </row>
    <row r="28" spans="1:13" ht="15" customHeight="1">
      <c r="A28" s="98" t="s">
        <v>61</v>
      </c>
      <c r="B28" s="100" t="s">
        <v>57</v>
      </c>
      <c r="C28" s="20" t="s">
        <v>7</v>
      </c>
      <c r="D28" s="102"/>
      <c r="E28" s="94">
        <f>'Больничный проезд 22'!D33</f>
        <v>0</v>
      </c>
      <c r="F28" s="94" t="str">
        <f>'Больничный проезд 26'!D33</f>
        <v>при проведении текущего ремонта</v>
      </c>
      <c r="G28" s="94" t="str">
        <f>'ул. Лермонтова 7'!D33</f>
        <v>при проведении текущего ремонта</v>
      </c>
      <c r="H28" s="95" t="str">
        <f>'ул. Лермонтова 11'!D33</f>
        <v>при проведении текущего ремонта</v>
      </c>
      <c r="I28" s="95">
        <f>'ул. Лермонтова 21'!D33</f>
        <v>0</v>
      </c>
      <c r="J28" s="95">
        <f>'ул. Расковой 4'!D33</f>
        <v>0</v>
      </c>
      <c r="K28" s="95" t="str">
        <f>'ул. Советская 5'!D33</f>
        <v>при проведении текущего ремонта</v>
      </c>
      <c r="L28" s="95" t="str">
        <f>'Фрязевское ш. 124'!D33</f>
        <v>при проведении текущего ремонта</v>
      </c>
      <c r="M28" s="96">
        <f t="shared" si="0"/>
        <v>0</v>
      </c>
    </row>
    <row r="29" spans="1:13" ht="15" customHeight="1">
      <c r="A29" s="114" t="s">
        <v>62</v>
      </c>
      <c r="B29" s="114"/>
      <c r="C29" s="114"/>
      <c r="D29" s="114"/>
      <c r="E29" s="94">
        <f>'Больничный проезд 22'!D34</f>
        <v>0</v>
      </c>
      <c r="F29" s="94">
        <f>'Больничный проезд 26'!D34</f>
        <v>0</v>
      </c>
      <c r="G29" s="94">
        <f>'ул. Лермонтова 7'!D34</f>
        <v>0</v>
      </c>
      <c r="H29" s="95">
        <f>'ул. Лермонтова 11'!D34</f>
        <v>0</v>
      </c>
      <c r="I29" s="95">
        <f>'ул. Лермонтова 21'!D34</f>
        <v>0</v>
      </c>
      <c r="J29" s="95">
        <f>'ул. Расковой 4'!D34</f>
        <v>0</v>
      </c>
      <c r="K29" s="95">
        <f>'ул. Советская 5'!D34</f>
        <v>0</v>
      </c>
      <c r="L29" s="95">
        <f>'Фрязевское ш. 124'!D34</f>
        <v>0</v>
      </c>
      <c r="M29" s="96">
        <f t="shared" si="0"/>
        <v>0</v>
      </c>
    </row>
    <row r="30" spans="1:13" ht="15" customHeight="1">
      <c r="A30" s="98" t="s">
        <v>63</v>
      </c>
      <c r="B30" s="100" t="s">
        <v>64</v>
      </c>
      <c r="C30" s="20" t="s">
        <v>65</v>
      </c>
      <c r="D30" s="20"/>
      <c r="E30" s="94">
        <f>'Больничный проезд 22'!D35</f>
        <v>0</v>
      </c>
      <c r="F30" s="94">
        <f>'Больничный проезд 26'!D35</f>
        <v>0</v>
      </c>
      <c r="G30" s="94">
        <f>'ул. Лермонтова 7'!D35</f>
        <v>0</v>
      </c>
      <c r="H30" s="95">
        <f>'ул. Лермонтова 11'!D35</f>
        <v>0</v>
      </c>
      <c r="I30" s="95">
        <f>'ул. Лермонтова 21'!D35</f>
        <v>0</v>
      </c>
      <c r="J30" s="95">
        <f>'ул. Расковой 4'!D35</f>
        <v>0</v>
      </c>
      <c r="K30" s="95">
        <f>'ул. Советская 5'!D35</f>
        <v>0</v>
      </c>
      <c r="L30" s="95">
        <f>'Фрязевское ш. 124'!D35</f>
        <v>0</v>
      </c>
      <c r="M30" s="96">
        <f t="shared" si="0"/>
        <v>0</v>
      </c>
    </row>
    <row r="31" spans="1:13" ht="15" customHeight="1">
      <c r="A31" s="98" t="s">
        <v>66</v>
      </c>
      <c r="B31" s="100" t="s">
        <v>67</v>
      </c>
      <c r="C31" s="20" t="s">
        <v>65</v>
      </c>
      <c r="D31" s="20"/>
      <c r="E31" s="94">
        <f>'Больничный проезд 22'!D36</f>
        <v>0</v>
      </c>
      <c r="F31" s="94">
        <f>'Больничный проезд 26'!D36</f>
        <v>0</v>
      </c>
      <c r="G31" s="94">
        <f>'ул. Лермонтова 7'!D36</f>
        <v>0</v>
      </c>
      <c r="H31" s="95">
        <f>'ул. Лермонтова 11'!D36</f>
        <v>0</v>
      </c>
      <c r="I31" s="95">
        <f>'ул. Лермонтова 21'!D36</f>
        <v>0</v>
      </c>
      <c r="J31" s="95">
        <f>'ул. Расковой 4'!D36</f>
        <v>0</v>
      </c>
      <c r="K31" s="95">
        <f>'ул. Советская 5'!D36</f>
        <v>0</v>
      </c>
      <c r="L31" s="95">
        <f>'Фрязевское ш. 124'!D36</f>
        <v>0</v>
      </c>
      <c r="M31" s="96">
        <f t="shared" si="0"/>
        <v>0</v>
      </c>
    </row>
    <row r="32" spans="1:13" ht="15" customHeight="1">
      <c r="A32" s="98" t="s">
        <v>68</v>
      </c>
      <c r="B32" s="100" t="s">
        <v>69</v>
      </c>
      <c r="C32" s="20" t="s">
        <v>65</v>
      </c>
      <c r="D32" s="20"/>
      <c r="E32" s="94">
        <f>'Больничный проезд 22'!D37</f>
        <v>0</v>
      </c>
      <c r="F32" s="94">
        <f>'Больничный проезд 26'!D37</f>
        <v>0</v>
      </c>
      <c r="G32" s="94">
        <f>'ул. Лермонтова 7'!D37</f>
        <v>0</v>
      </c>
      <c r="H32" s="95">
        <f>'ул. Лермонтова 11'!D37</f>
        <v>0</v>
      </c>
      <c r="I32" s="95">
        <f>'ул. Лермонтова 21'!D37</f>
        <v>0</v>
      </c>
      <c r="J32" s="95">
        <f>'ул. Расковой 4'!D37</f>
        <v>0</v>
      </c>
      <c r="K32" s="95">
        <f>'ул. Советская 5'!D37</f>
        <v>0</v>
      </c>
      <c r="L32" s="95">
        <f>'Фрязевское ш. 124'!D37</f>
        <v>0</v>
      </c>
      <c r="M32" s="96">
        <f t="shared" si="0"/>
        <v>0</v>
      </c>
    </row>
    <row r="33" spans="1:13" ht="15" customHeight="1">
      <c r="A33" s="98" t="s">
        <v>70</v>
      </c>
      <c r="B33" s="100" t="s">
        <v>71</v>
      </c>
      <c r="C33" s="20" t="s">
        <v>16</v>
      </c>
      <c r="D33" s="20"/>
      <c r="E33" s="94">
        <f>'Больничный проезд 22'!D38</f>
        <v>0</v>
      </c>
      <c r="F33" s="94">
        <f>'Больничный проезд 26'!D38</f>
        <v>0</v>
      </c>
      <c r="G33" s="94">
        <f>'ул. Лермонтова 7'!D38</f>
        <v>0</v>
      </c>
      <c r="H33" s="95">
        <f>'ул. Лермонтова 11'!D38</f>
        <v>0</v>
      </c>
      <c r="I33" s="95">
        <f>'ул. Лермонтова 21'!D38</f>
        <v>0</v>
      </c>
      <c r="J33" s="95">
        <f>'ул. Расковой 4'!D38</f>
        <v>0</v>
      </c>
      <c r="K33" s="95">
        <f>'ул. Советская 5'!D38</f>
        <v>0</v>
      </c>
      <c r="L33" s="95">
        <f>'Фрязевское ш. 124'!D38</f>
        <v>0</v>
      </c>
      <c r="M33" s="96">
        <f t="shared" si="0"/>
        <v>0</v>
      </c>
    </row>
    <row r="34" spans="1:13" ht="15" customHeight="1">
      <c r="A34" s="114" t="s">
        <v>72</v>
      </c>
      <c r="B34" s="114"/>
      <c r="C34" s="114"/>
      <c r="D34" s="114"/>
      <c r="E34" s="94">
        <f>'Больничный проезд 22'!D39</f>
        <v>0</v>
      </c>
      <c r="F34" s="94">
        <f>'Больничный проезд 26'!D39</f>
        <v>0</v>
      </c>
      <c r="G34" s="94">
        <f>'ул. Лермонтова 7'!D39</f>
        <v>0</v>
      </c>
      <c r="H34" s="95">
        <f>'ул. Лермонтова 11'!D39</f>
        <v>0</v>
      </c>
      <c r="I34" s="95">
        <f>'ул. Лермонтова 21'!D39</f>
        <v>0</v>
      </c>
      <c r="J34" s="95">
        <f>'ул. Расковой 4'!D39</f>
        <v>0</v>
      </c>
      <c r="K34" s="95">
        <f>'ул. Советская 5'!D39</f>
        <v>0</v>
      </c>
      <c r="L34" s="95">
        <f>'Фрязевское ш. 124'!D39</f>
        <v>0</v>
      </c>
      <c r="M34" s="96">
        <f t="shared" si="0"/>
        <v>0</v>
      </c>
    </row>
    <row r="35" spans="1:13" ht="15" customHeight="1">
      <c r="A35" s="98" t="s">
        <v>73</v>
      </c>
      <c r="B35" s="100" t="s">
        <v>74</v>
      </c>
      <c r="C35" s="20" t="s">
        <v>16</v>
      </c>
      <c r="D35" s="20">
        <f>'Больничный проезд 18'!D40</f>
        <v>0</v>
      </c>
      <c r="E35" s="94">
        <f>'Больничный проезд 22'!D40</f>
        <v>0</v>
      </c>
      <c r="F35" s="94">
        <f>'Больничный проезд 26'!D40</f>
        <v>0</v>
      </c>
      <c r="G35" s="94">
        <f>'ул. Лермонтова 7'!D40</f>
        <v>0</v>
      </c>
      <c r="H35" s="95">
        <f>'ул. Лермонтова 11'!D40</f>
        <v>0</v>
      </c>
      <c r="I35" s="95">
        <f>'ул. Лермонтова 21'!D40</f>
        <v>0</v>
      </c>
      <c r="J35" s="95">
        <f>'ул. Расковой 4'!D40</f>
        <v>0</v>
      </c>
      <c r="K35" s="95">
        <f>'ул. Советская 5'!D40</f>
        <v>0</v>
      </c>
      <c r="L35" s="95">
        <f>'Фрязевское ш. 124'!D40</f>
        <v>121943.19</v>
      </c>
      <c r="M35" s="96">
        <f t="shared" si="0"/>
        <v>121943.19</v>
      </c>
    </row>
    <row r="36" spans="1:13" ht="15" customHeight="1">
      <c r="A36" s="98" t="s">
        <v>75</v>
      </c>
      <c r="B36" s="99" t="s">
        <v>18</v>
      </c>
      <c r="C36" s="20" t="s">
        <v>16</v>
      </c>
      <c r="D36" s="20">
        <f>'Больничный проезд 18'!D41</f>
        <v>0</v>
      </c>
      <c r="E36" s="94">
        <f>'Больничный проезд 22'!D41</f>
        <v>0</v>
      </c>
      <c r="F36" s="94">
        <f>'Больничный проезд 26'!D41</f>
        <v>0</v>
      </c>
      <c r="G36" s="94">
        <f>'ул. Лермонтова 7'!D41</f>
        <v>0</v>
      </c>
      <c r="H36" s="95">
        <f>'ул. Лермонтова 11'!D41</f>
        <v>0</v>
      </c>
      <c r="I36" s="95">
        <f>'ул. Лермонтова 21'!D41</f>
        <v>0</v>
      </c>
      <c r="J36" s="95">
        <f>'ул. Расковой 4'!D41</f>
        <v>0</v>
      </c>
      <c r="K36" s="95">
        <f>'ул. Советская 5'!D41</f>
        <v>0</v>
      </c>
      <c r="L36" s="95">
        <f>'Фрязевское ш. 124'!D41</f>
        <v>0</v>
      </c>
      <c r="M36" s="96">
        <f t="shared" si="0"/>
        <v>0</v>
      </c>
    </row>
    <row r="37" spans="1:13" ht="15" customHeight="1">
      <c r="A37" s="98" t="s">
        <v>76</v>
      </c>
      <c r="B37" s="99" t="s">
        <v>20</v>
      </c>
      <c r="C37" s="20" t="s">
        <v>16</v>
      </c>
      <c r="D37" s="20">
        <f>'Больничный проезд 18'!D42</f>
        <v>0</v>
      </c>
      <c r="E37" s="94">
        <f>'Больничный проезд 22'!D42</f>
        <v>0</v>
      </c>
      <c r="F37" s="94">
        <f>'Больничный проезд 26'!D42</f>
        <v>0</v>
      </c>
      <c r="G37" s="94">
        <f>'ул. Лермонтова 7'!D42</f>
        <v>0</v>
      </c>
      <c r="H37" s="95">
        <f>'ул. Лермонтова 11'!D42</f>
        <v>0</v>
      </c>
      <c r="I37" s="95">
        <f>'ул. Лермонтова 21'!D42</f>
        <v>0</v>
      </c>
      <c r="J37" s="95">
        <f>'ул. Расковой 4'!D42</f>
        <v>0</v>
      </c>
      <c r="K37" s="95">
        <f>'ул. Советская 5'!D42</f>
        <v>0</v>
      </c>
      <c r="L37" s="95">
        <f>'Фрязевское ш. 124'!D42</f>
        <v>121943.19</v>
      </c>
      <c r="M37" s="96">
        <f t="shared" si="0"/>
        <v>121943.19</v>
      </c>
    </row>
    <row r="38" spans="1:13" ht="15" customHeight="1">
      <c r="A38" s="98" t="s">
        <v>77</v>
      </c>
      <c r="B38" s="100" t="s">
        <v>78</v>
      </c>
      <c r="C38" s="20" t="s">
        <v>16</v>
      </c>
      <c r="D38" s="20">
        <f>'Больничный проезд 18'!D43</f>
        <v>0</v>
      </c>
      <c r="E38" s="94">
        <f>'Больничный проезд 22'!D43</f>
        <v>0</v>
      </c>
      <c r="F38" s="94">
        <f>'Больничный проезд 26'!D43</f>
        <v>0</v>
      </c>
      <c r="G38" s="94">
        <f>'ул. Лермонтова 7'!D43</f>
        <v>0</v>
      </c>
      <c r="H38" s="95">
        <f>'ул. Лермонтова 11'!D43</f>
        <v>0</v>
      </c>
      <c r="I38" s="95">
        <f>'ул. Лермонтова 21'!D43</f>
        <v>0</v>
      </c>
      <c r="J38" s="95">
        <f>'ул. Расковой 4'!D43</f>
        <v>0</v>
      </c>
      <c r="K38" s="95">
        <f>'ул. Советская 5'!D43</f>
        <v>259954</v>
      </c>
      <c r="L38" s="95">
        <f>'Фрязевское ш. 124'!D43</f>
        <v>187850.84</v>
      </c>
      <c r="M38" s="96">
        <f t="shared" si="0"/>
        <v>447804.83999999997</v>
      </c>
    </row>
    <row r="39" spans="1:13" ht="15" customHeight="1">
      <c r="A39" s="98" t="s">
        <v>79</v>
      </c>
      <c r="B39" s="99" t="s">
        <v>18</v>
      </c>
      <c r="C39" s="20" t="s">
        <v>16</v>
      </c>
      <c r="D39" s="20">
        <f>'Больничный проезд 18'!D44</f>
        <v>0</v>
      </c>
      <c r="E39" s="94">
        <f>'Больничный проезд 22'!D44</f>
        <v>0</v>
      </c>
      <c r="F39" s="94">
        <f>'Больничный проезд 26'!D44</f>
        <v>0</v>
      </c>
      <c r="G39" s="94">
        <f>'ул. Лермонтова 7'!D44</f>
        <v>0</v>
      </c>
      <c r="H39" s="95">
        <f>'ул. Лермонтова 11'!D44</f>
        <v>0</v>
      </c>
      <c r="I39" s="95">
        <f>'ул. Лермонтова 21'!D44</f>
        <v>0</v>
      </c>
      <c r="J39" s="95">
        <f>'ул. Расковой 4'!D44</f>
        <v>0</v>
      </c>
      <c r="K39" s="95">
        <f>'ул. Советская 5'!D44</f>
        <v>0</v>
      </c>
      <c r="L39" s="95">
        <f>'Фрязевское ш. 124'!D44</f>
        <v>0</v>
      </c>
      <c r="M39" s="96">
        <f t="shared" si="0"/>
        <v>0</v>
      </c>
    </row>
    <row r="40" spans="1:13" ht="15" customHeight="1">
      <c r="A40" s="98" t="s">
        <v>80</v>
      </c>
      <c r="B40" s="99" t="s">
        <v>20</v>
      </c>
      <c r="C40" s="20" t="s">
        <v>16</v>
      </c>
      <c r="D40" s="20">
        <f>'Больничный проезд 18'!D45</f>
        <v>0</v>
      </c>
      <c r="E40" s="94">
        <f>'Больничный проезд 22'!D45</f>
        <v>0</v>
      </c>
      <c r="F40" s="94">
        <f>'Больничный проезд 26'!D45</f>
        <v>0</v>
      </c>
      <c r="G40" s="94">
        <f>'ул. Лермонтова 7'!D45</f>
        <v>0</v>
      </c>
      <c r="H40" s="95">
        <f>'ул. Лермонтова 11'!D45</f>
        <v>0</v>
      </c>
      <c r="I40" s="95">
        <f>'ул. Лермонтова 21'!D45</f>
        <v>0</v>
      </c>
      <c r="J40" s="95">
        <f>'ул. Расковой 4'!D45</f>
        <v>0</v>
      </c>
      <c r="K40" s="95">
        <f>'ул. Советская 5'!D45</f>
        <v>259954</v>
      </c>
      <c r="L40" s="95">
        <f>'Фрязевское ш. 124'!D45</f>
        <v>187850.84</v>
      </c>
      <c r="M40" s="96">
        <f t="shared" si="0"/>
        <v>447804.83999999997</v>
      </c>
    </row>
    <row r="41" spans="1:13" ht="15" customHeight="1">
      <c r="A41" s="114" t="s">
        <v>81</v>
      </c>
      <c r="B41" s="114"/>
      <c r="C41" s="114"/>
      <c r="D41" s="114"/>
      <c r="E41" s="94">
        <f>'Больничный проезд 22'!D46</f>
        <v>0</v>
      </c>
      <c r="F41" s="94">
        <f>'Больничный проезд 26'!D46</f>
        <v>0</v>
      </c>
      <c r="G41" s="94">
        <f>'ул. Лермонтова 7'!D46</f>
        <v>0</v>
      </c>
      <c r="H41" s="95">
        <f>'ул. Лермонтова 11'!D46</f>
        <v>0</v>
      </c>
      <c r="I41" s="95">
        <f>'ул. Лермонтова 21'!D46</f>
        <v>0</v>
      </c>
      <c r="J41" s="95">
        <f>'ул. Расковой 4'!D46</f>
        <v>0</v>
      </c>
      <c r="K41" s="95">
        <f>'ул. Советская 5'!D46</f>
        <v>0</v>
      </c>
      <c r="L41" s="95">
        <f>'Фрязевское ш. 124'!D46</f>
        <v>0</v>
      </c>
      <c r="M41" s="96">
        <f t="shared" si="0"/>
        <v>0</v>
      </c>
    </row>
    <row r="42" spans="1:13" s="73" customFormat="1" ht="28.5" customHeight="1">
      <c r="A42" s="98" t="s">
        <v>82</v>
      </c>
      <c r="B42" s="100" t="s">
        <v>83</v>
      </c>
      <c r="C42" s="20" t="s">
        <v>7</v>
      </c>
      <c r="D42" s="103" t="s">
        <v>84</v>
      </c>
      <c r="E42" s="94" t="str">
        <f>'Больничный проезд 22'!D47</f>
        <v>Холодное водоснабжение</v>
      </c>
      <c r="F42" s="94" t="str">
        <f>'Больничный проезд 26'!D47</f>
        <v>Холодное водоснабжение</v>
      </c>
      <c r="G42" s="94" t="str">
        <f>'ул. Лермонтова 7'!D47</f>
        <v>Холодное водоснабжение</v>
      </c>
      <c r="H42" s="104" t="str">
        <f>'ул. Лермонтова 11'!D47</f>
        <v>Холодное водоснабжение</v>
      </c>
      <c r="I42" s="104" t="str">
        <f>'ул. Лермонтова 21'!D47</f>
        <v>Холодное водоснабжение</v>
      </c>
      <c r="J42" s="104" t="str">
        <f>'ул. Расковой 4'!D47</f>
        <v>Холодное водоснабжение</v>
      </c>
      <c r="K42" s="104" t="str">
        <f>'ул. Советская 5'!D47</f>
        <v>Холодное водоснабжение</v>
      </c>
      <c r="L42" s="104" t="str">
        <f>'Фрязевское ш. 124'!D47</f>
        <v>Холодное водоснабжение</v>
      </c>
      <c r="M42" s="105" t="s">
        <v>84</v>
      </c>
    </row>
    <row r="43" spans="1:13" ht="15" customHeight="1">
      <c r="A43" s="98" t="s">
        <v>85</v>
      </c>
      <c r="B43" s="100" t="s">
        <v>86</v>
      </c>
      <c r="C43" s="20" t="s">
        <v>7</v>
      </c>
      <c r="D43" s="20" t="s">
        <v>87</v>
      </c>
      <c r="E43" s="94" t="str">
        <f>'Больничный проезд 22'!D48</f>
        <v>куб.м</v>
      </c>
      <c r="F43" s="94" t="str">
        <f>'Больничный проезд 26'!D48</f>
        <v>куб.м</v>
      </c>
      <c r="G43" s="94" t="str">
        <f>'ул. Лермонтова 7'!D48</f>
        <v>куб.м</v>
      </c>
      <c r="H43" s="95" t="str">
        <f>'ул. Лермонтова 11'!D48</f>
        <v>куб.м</v>
      </c>
      <c r="I43" s="95" t="str">
        <f>'ул. Лермонтова 21'!D48</f>
        <v>куб.м</v>
      </c>
      <c r="J43" s="95" t="str">
        <f>'ул. Расковой 4'!D48</f>
        <v>куб.м</v>
      </c>
      <c r="K43" s="95" t="str">
        <f>'ул. Советская 5'!D48</f>
        <v>куб.м</v>
      </c>
      <c r="L43" s="95" t="str">
        <f>'Фрязевское ш. 124'!D48</f>
        <v>куб.м</v>
      </c>
      <c r="M43" s="96">
        <f t="shared" si="0"/>
        <v>0</v>
      </c>
    </row>
    <row r="44" spans="1:13" ht="15" customHeight="1">
      <c r="A44" s="98" t="s">
        <v>88</v>
      </c>
      <c r="B44" s="100" t="s">
        <v>89</v>
      </c>
      <c r="C44" s="20" t="s">
        <v>90</v>
      </c>
      <c r="D44" s="20">
        <f>'Больничный проезд 18'!D49</f>
        <v>0</v>
      </c>
      <c r="E44" s="94">
        <f>'Больничный проезд 22'!D49</f>
        <v>0</v>
      </c>
      <c r="F44" s="94">
        <f>'Больничный проезд 26'!D49</f>
        <v>0</v>
      </c>
      <c r="G44" s="94">
        <f>'ул. Лермонтова 7'!D49</f>
        <v>0</v>
      </c>
      <c r="H44" s="95">
        <f>'ул. Лермонтова 11'!D49</f>
        <v>0</v>
      </c>
      <c r="I44" s="95">
        <f>'ул. Лермонтова 21'!D49</f>
        <v>0</v>
      </c>
      <c r="J44" s="95">
        <f>'ул. Расковой 4'!D49</f>
        <v>0</v>
      </c>
      <c r="K44" s="95">
        <f>'ул. Советская 5'!D49</f>
        <v>10782.169932312077</v>
      </c>
      <c r="L44" s="95">
        <f>'Фрязевское ш. 124'!D49</f>
        <v>1343.0597594819612</v>
      </c>
      <c r="M44" s="96">
        <f t="shared" si="0"/>
        <v>12125.229691794038</v>
      </c>
    </row>
    <row r="45" spans="1:13" ht="15" customHeight="1">
      <c r="A45" s="98" t="s">
        <v>91</v>
      </c>
      <c r="B45" s="100" t="s">
        <v>92</v>
      </c>
      <c r="C45" s="20" t="s">
        <v>16</v>
      </c>
      <c r="D45" s="20">
        <f>'Больничный проезд 18'!D50</f>
        <v>0</v>
      </c>
      <c r="E45" s="94">
        <f>'Больничный проезд 22'!D50</f>
        <v>0</v>
      </c>
      <c r="F45" s="94">
        <f>'Больничный проезд 26'!D50</f>
        <v>0</v>
      </c>
      <c r="G45" s="94">
        <f>'ул. Лермонтова 7'!D50</f>
        <v>0</v>
      </c>
      <c r="H45" s="95">
        <f>'ул. Лермонтова 11'!D50</f>
        <v>0</v>
      </c>
      <c r="I45" s="95">
        <f>'ул. Лермонтова 21'!D50</f>
        <v>0</v>
      </c>
      <c r="J45" s="95">
        <f>'ул. Расковой 4'!D50</f>
        <v>0</v>
      </c>
      <c r="K45" s="95">
        <f>'ул. Советская 5'!D50</f>
        <v>302655.51</v>
      </c>
      <c r="L45" s="95">
        <f>'Фрязевское ш. 124'!D50</f>
        <v>36296.19</v>
      </c>
      <c r="M45" s="96">
        <f t="shared" si="0"/>
        <v>338951.7</v>
      </c>
    </row>
    <row r="46" spans="1:13" ht="15" customHeight="1">
      <c r="A46" s="98" t="s">
        <v>93</v>
      </c>
      <c r="B46" s="99" t="s">
        <v>94</v>
      </c>
      <c r="C46" s="20" t="s">
        <v>16</v>
      </c>
      <c r="D46" s="20">
        <f>'Больничный проезд 18'!D51</f>
        <v>0</v>
      </c>
      <c r="E46" s="94">
        <f>'Больничный проезд 22'!D51</f>
        <v>0</v>
      </c>
      <c r="F46" s="94">
        <f>'Больничный проезд 26'!D51</f>
        <v>0</v>
      </c>
      <c r="G46" s="94">
        <f>'ул. Лермонтова 7'!D51</f>
        <v>0</v>
      </c>
      <c r="H46" s="95">
        <f>'ул. Лермонтова 11'!D51</f>
        <v>0</v>
      </c>
      <c r="I46" s="95">
        <f>'ул. Лермонтова 21'!D51</f>
        <v>0</v>
      </c>
      <c r="J46" s="95">
        <f>'ул. Расковой 4'!D51</f>
        <v>0</v>
      </c>
      <c r="K46" s="95">
        <f>'ул. Советская 5'!D51</f>
        <v>260884.3</v>
      </c>
      <c r="L46" s="95">
        <f>'Фрязевское ш. 124'!D51</f>
        <v>17710.46</v>
      </c>
      <c r="M46" s="96">
        <f t="shared" si="0"/>
        <v>278594.76</v>
      </c>
    </row>
    <row r="47" spans="1:13" ht="15" customHeight="1">
      <c r="A47" s="98" t="s">
        <v>95</v>
      </c>
      <c r="B47" s="99" t="s">
        <v>96</v>
      </c>
      <c r="C47" s="20" t="s">
        <v>16</v>
      </c>
      <c r="D47" s="20">
        <f>'Больничный проезд 18'!D52</f>
        <v>0</v>
      </c>
      <c r="E47" s="94">
        <f>'Больничный проезд 22'!D52</f>
        <v>0</v>
      </c>
      <c r="F47" s="94">
        <f>'Больничный проезд 26'!D52</f>
        <v>0</v>
      </c>
      <c r="G47" s="94">
        <f>'ул. Лермонтова 7'!D52</f>
        <v>0</v>
      </c>
      <c r="H47" s="95">
        <f>'ул. Лермонтова 11'!D52</f>
        <v>0</v>
      </c>
      <c r="I47" s="95">
        <f>'ул. Лермонтова 21'!D52</f>
        <v>0</v>
      </c>
      <c r="J47" s="95">
        <f>'ул. Расковой 4'!D52</f>
        <v>0</v>
      </c>
      <c r="K47" s="95">
        <f>'ул. Советская 5'!D52</f>
        <v>41771.21</v>
      </c>
      <c r="L47" s="95">
        <f>'Фрязевское ш. 124'!D52</f>
        <v>52893.02</v>
      </c>
      <c r="M47" s="96">
        <f t="shared" si="0"/>
        <v>94664.23</v>
      </c>
    </row>
    <row r="48" spans="1:13" ht="15" customHeight="1">
      <c r="A48" s="98" t="s">
        <v>97</v>
      </c>
      <c r="B48" s="99" t="s">
        <v>98</v>
      </c>
      <c r="C48" s="20" t="s">
        <v>16</v>
      </c>
      <c r="D48" s="20">
        <f>'Больничный проезд 18'!D53</f>
        <v>0</v>
      </c>
      <c r="E48" s="94">
        <f>'Больничный проезд 22'!D53</f>
        <v>0</v>
      </c>
      <c r="F48" s="94">
        <f>'Больничный проезд 26'!D53</f>
        <v>0</v>
      </c>
      <c r="G48" s="94">
        <f>'ул. Лермонтова 7'!D53</f>
        <v>0</v>
      </c>
      <c r="H48" s="95">
        <f>'ул. Лермонтова 11'!D53</f>
        <v>0</v>
      </c>
      <c r="I48" s="95">
        <f>'ул. Лермонтова 21'!D53</f>
        <v>0</v>
      </c>
      <c r="J48" s="95">
        <f>'ул. Расковой 4'!D53</f>
        <v>0</v>
      </c>
      <c r="K48" s="95">
        <f>'ул. Советская 5'!D53</f>
        <v>302655.51</v>
      </c>
      <c r="L48" s="95">
        <f>'Фрязевское ш. 124'!D53</f>
        <v>36296.19</v>
      </c>
      <c r="M48" s="96">
        <f t="shared" si="0"/>
        <v>338951.7</v>
      </c>
    </row>
    <row r="49" spans="1:13" ht="15" customHeight="1">
      <c r="A49" s="98" t="s">
        <v>99</v>
      </c>
      <c r="B49" s="99" t="s">
        <v>100</v>
      </c>
      <c r="C49" s="20" t="s">
        <v>16</v>
      </c>
      <c r="D49" s="20">
        <f>'Больничный проезд 18'!D54</f>
        <v>0</v>
      </c>
      <c r="E49" s="94">
        <f>'Больничный проезд 22'!D54</f>
        <v>0</v>
      </c>
      <c r="F49" s="94">
        <f>'Больничный проезд 26'!D54</f>
        <v>0</v>
      </c>
      <c r="G49" s="94">
        <f>'ул. Лермонтова 7'!D54</f>
        <v>0</v>
      </c>
      <c r="H49" s="95">
        <f>'ул. Лермонтова 11'!D54</f>
        <v>0</v>
      </c>
      <c r="I49" s="95">
        <f>'ул. Лермонтова 21'!D54</f>
        <v>0</v>
      </c>
      <c r="J49" s="95">
        <f>'ул. Расковой 4'!D54</f>
        <v>0</v>
      </c>
      <c r="K49" s="95">
        <f>'ул. Советская 5'!D54</f>
        <v>367712.7</v>
      </c>
      <c r="L49" s="95">
        <f>'Фрязевское ш. 124'!D54</f>
        <v>44098.22</v>
      </c>
      <c r="M49" s="96">
        <f t="shared" si="0"/>
        <v>411810.92000000004</v>
      </c>
    </row>
    <row r="50" spans="1:13" ht="15" customHeight="1">
      <c r="A50" s="98" t="s">
        <v>101</v>
      </c>
      <c r="B50" s="99" t="s">
        <v>102</v>
      </c>
      <c r="C50" s="20" t="s">
        <v>16</v>
      </c>
      <c r="D50" s="20">
        <f>'Больничный проезд 18'!D55</f>
        <v>0</v>
      </c>
      <c r="E50" s="94">
        <f>'Больничный проезд 22'!D55</f>
        <v>0</v>
      </c>
      <c r="F50" s="94">
        <f>'Больничный проезд 26'!D55</f>
        <v>0</v>
      </c>
      <c r="G50" s="94">
        <f>'ул. Лермонтова 7'!D55</f>
        <v>0</v>
      </c>
      <c r="H50" s="95">
        <f>'ул. Лермонтова 11'!D55</f>
        <v>0</v>
      </c>
      <c r="I50" s="95">
        <f>'ул. Лермонтова 21'!D55</f>
        <v>0</v>
      </c>
      <c r="J50" s="95">
        <f>'ул. Расковой 4'!D55</f>
        <v>0</v>
      </c>
      <c r="K50" s="95">
        <f>'ул. Советская 5'!D55</f>
        <v>-16326.14</v>
      </c>
      <c r="L50" s="95">
        <f>'Фрязевское ш. 124'!D55</f>
        <v>-1957.92</v>
      </c>
      <c r="M50" s="96">
        <f t="shared" si="0"/>
        <v>-18284.059999999998</v>
      </c>
    </row>
    <row r="51" spans="1:13" ht="15" customHeight="1">
      <c r="A51" s="98" t="s">
        <v>103</v>
      </c>
      <c r="B51" s="100" t="s">
        <v>104</v>
      </c>
      <c r="C51" s="20" t="s">
        <v>16</v>
      </c>
      <c r="D51" s="20">
        <f>'Больничный проезд 18'!D56</f>
        <v>0</v>
      </c>
      <c r="E51" s="94">
        <f>'Больничный проезд 22'!D56</f>
        <v>0</v>
      </c>
      <c r="F51" s="94">
        <f>'Больничный проезд 26'!D56</f>
        <v>0</v>
      </c>
      <c r="G51" s="94">
        <f>'ул. Лермонтова 7'!D56</f>
        <v>0</v>
      </c>
      <c r="H51" s="95">
        <f>'ул. Лермонтова 11'!D56</f>
        <v>0</v>
      </c>
      <c r="I51" s="95">
        <f>'ул. Лермонтова 21'!D56</f>
        <v>0</v>
      </c>
      <c r="J51" s="95">
        <f>'ул. Расковой 4'!D56</f>
        <v>0</v>
      </c>
      <c r="K51" s="95">
        <f>'ул. Советская 5'!D56</f>
        <v>0</v>
      </c>
      <c r="L51" s="95">
        <f>'Фрязевское ш. 124'!D56</f>
        <v>0</v>
      </c>
      <c r="M51" s="96">
        <f t="shared" si="0"/>
        <v>0</v>
      </c>
    </row>
    <row r="52" spans="1:13" s="73" customFormat="1" ht="28.5" customHeight="1">
      <c r="A52" s="98" t="s">
        <v>82</v>
      </c>
      <c r="B52" s="100" t="s">
        <v>83</v>
      </c>
      <c r="C52" s="20" t="s">
        <v>7</v>
      </c>
      <c r="D52" s="103" t="s">
        <v>105</v>
      </c>
      <c r="E52" s="94" t="str">
        <f>'Больничный проезд 22'!D57</f>
        <v>Горячее водоснабжение</v>
      </c>
      <c r="F52" s="94" t="str">
        <f>'Больничный проезд 26'!D57</f>
        <v>Горячее водоснабжение</v>
      </c>
      <c r="G52" s="94" t="str">
        <f>'ул. Лермонтова 7'!D57</f>
        <v>Горячее водоснабжение</v>
      </c>
      <c r="H52" s="104" t="str">
        <f>'ул. Лермонтова 11'!D57</f>
        <v>Горячее водоснабжение</v>
      </c>
      <c r="I52" s="104" t="str">
        <f>'ул. Лермонтова 21'!D57</f>
        <v>Горячее водоснабжение</v>
      </c>
      <c r="J52" s="104" t="str">
        <f>'ул. Расковой 4'!D57</f>
        <v>Горячее водоснабжение</v>
      </c>
      <c r="K52" s="104" t="str">
        <f>'ул. Советская 5'!D57</f>
        <v>Горячее водоснабжение</v>
      </c>
      <c r="L52" s="104" t="str">
        <f>'Фрязевское ш. 124'!D57</f>
        <v>Горячее водоснабжение</v>
      </c>
      <c r="M52" s="105" t="s">
        <v>105</v>
      </c>
    </row>
    <row r="53" spans="1:13" ht="15" customHeight="1">
      <c r="A53" s="98" t="s">
        <v>106</v>
      </c>
      <c r="B53" s="100" t="s">
        <v>86</v>
      </c>
      <c r="C53" s="20" t="s">
        <v>7</v>
      </c>
      <c r="D53" s="20" t="s">
        <v>87</v>
      </c>
      <c r="E53" s="94" t="str">
        <f>'Больничный проезд 22'!D58</f>
        <v>куб.м</v>
      </c>
      <c r="F53" s="94" t="str">
        <f>'Больничный проезд 26'!D58</f>
        <v>куб.м</v>
      </c>
      <c r="G53" s="94" t="str">
        <f>'ул. Лермонтова 7'!D58</f>
        <v>куб.м</v>
      </c>
      <c r="H53" s="95" t="str">
        <f>'ул. Лермонтова 11'!D58</f>
        <v>куб.м</v>
      </c>
      <c r="I53" s="95" t="str">
        <f>'ул. Лермонтова 21'!D58</f>
        <v>куб.м</v>
      </c>
      <c r="J53" s="95" t="str">
        <f>'ул. Расковой 4'!D58</f>
        <v>куб.м</v>
      </c>
      <c r="K53" s="95" t="str">
        <f>'ул. Советская 5'!D58</f>
        <v>куб.м</v>
      </c>
      <c r="L53" s="95" t="str">
        <f>'Фрязевское ш. 124'!D58</f>
        <v>куб.м</v>
      </c>
      <c r="M53" s="96">
        <f t="shared" si="0"/>
        <v>0</v>
      </c>
    </row>
    <row r="54" spans="1:13" ht="15" customHeight="1">
      <c r="A54" s="98" t="s">
        <v>107</v>
      </c>
      <c r="B54" s="100" t="s">
        <v>89</v>
      </c>
      <c r="C54" s="20" t="s">
        <v>90</v>
      </c>
      <c r="D54" s="20">
        <f>'Больничный проезд 18'!D59</f>
        <v>0</v>
      </c>
      <c r="E54" s="94">
        <f>'Больничный проезд 22'!D59</f>
        <v>0</v>
      </c>
      <c r="F54" s="94">
        <f>'Больничный проезд 26'!D59</f>
        <v>0</v>
      </c>
      <c r="G54" s="94">
        <f>'ул. Лермонтова 7'!D59</f>
        <v>0</v>
      </c>
      <c r="H54" s="95">
        <f>'ул. Лермонтова 11'!D59</f>
        <v>0</v>
      </c>
      <c r="I54" s="95">
        <f>'ул. Лермонтова 21'!D59</f>
        <v>0</v>
      </c>
      <c r="J54" s="95">
        <f>'ул. Расковой 4'!D59</f>
        <v>0</v>
      </c>
      <c r="K54" s="95">
        <f>'ул. Советская 5'!D59</f>
        <v>0</v>
      </c>
      <c r="L54" s="95">
        <f>'Фрязевское ш. 124'!D59</f>
        <v>0</v>
      </c>
      <c r="M54" s="96">
        <f t="shared" si="0"/>
        <v>0</v>
      </c>
    </row>
    <row r="55" spans="1:13" ht="15" customHeight="1">
      <c r="A55" s="98" t="s">
        <v>108</v>
      </c>
      <c r="B55" s="100" t="s">
        <v>92</v>
      </c>
      <c r="C55" s="20" t="s">
        <v>16</v>
      </c>
      <c r="D55" s="20">
        <f>'Больничный проезд 18'!D60</f>
        <v>0</v>
      </c>
      <c r="E55" s="94">
        <f>'Больничный проезд 22'!D60</f>
        <v>0</v>
      </c>
      <c r="F55" s="94">
        <f>'Больничный проезд 26'!D60</f>
        <v>0</v>
      </c>
      <c r="G55" s="94">
        <f>'ул. Лермонтова 7'!D60</f>
        <v>0</v>
      </c>
      <c r="H55" s="95">
        <f>'ул. Лермонтова 11'!D60</f>
        <v>0</v>
      </c>
      <c r="I55" s="95">
        <f>'ул. Лермонтова 21'!D60</f>
        <v>0</v>
      </c>
      <c r="J55" s="95">
        <f>'ул. Расковой 4'!D60</f>
        <v>0</v>
      </c>
      <c r="K55" s="95">
        <f>'ул. Советская 5'!D60</f>
        <v>0</v>
      </c>
      <c r="L55" s="95">
        <f>'Фрязевское ш. 124'!D60</f>
        <v>0</v>
      </c>
      <c r="M55" s="96">
        <f t="shared" si="0"/>
        <v>0</v>
      </c>
    </row>
    <row r="56" spans="1:13" ht="15" customHeight="1">
      <c r="A56" s="98" t="s">
        <v>109</v>
      </c>
      <c r="B56" s="99" t="s">
        <v>94</v>
      </c>
      <c r="C56" s="20" t="s">
        <v>16</v>
      </c>
      <c r="D56" s="20">
        <f>'Больничный проезд 18'!D61</f>
        <v>0</v>
      </c>
      <c r="E56" s="94">
        <f>'Больничный проезд 22'!D61</f>
        <v>0</v>
      </c>
      <c r="F56" s="94">
        <f>'Больничный проезд 26'!D61</f>
        <v>0</v>
      </c>
      <c r="G56" s="94">
        <f>'ул. Лермонтова 7'!D61</f>
        <v>0</v>
      </c>
      <c r="H56" s="95">
        <f>'ул. Лермонтова 11'!D61</f>
        <v>0</v>
      </c>
      <c r="I56" s="95">
        <f>'ул. Лермонтова 21'!D61</f>
        <v>0</v>
      </c>
      <c r="J56" s="95">
        <f>'ул. Расковой 4'!D61</f>
        <v>0</v>
      </c>
      <c r="K56" s="95">
        <f>'ул. Советская 5'!D61</f>
        <v>0</v>
      </c>
      <c r="L56" s="95">
        <f>'Фрязевское ш. 124'!D61</f>
        <v>0</v>
      </c>
      <c r="M56" s="96">
        <f t="shared" si="0"/>
        <v>0</v>
      </c>
    </row>
    <row r="57" spans="1:13" ht="15" customHeight="1">
      <c r="A57" s="98" t="s">
        <v>110</v>
      </c>
      <c r="B57" s="99" t="s">
        <v>96</v>
      </c>
      <c r="C57" s="20" t="s">
        <v>16</v>
      </c>
      <c r="D57" s="20">
        <f>'Больничный проезд 18'!D62</f>
        <v>0</v>
      </c>
      <c r="E57" s="94">
        <f>'Больничный проезд 22'!D62</f>
        <v>0</v>
      </c>
      <c r="F57" s="94">
        <f>'Больничный проезд 26'!D62</f>
        <v>0</v>
      </c>
      <c r="G57" s="94">
        <f>'ул. Лермонтова 7'!D62</f>
        <v>0</v>
      </c>
      <c r="H57" s="95">
        <f>'ул. Лермонтова 11'!D62</f>
        <v>0</v>
      </c>
      <c r="I57" s="95">
        <f>'ул. Лермонтова 21'!D62</f>
        <v>0</v>
      </c>
      <c r="J57" s="95">
        <f>'ул. Расковой 4'!D62</f>
        <v>0</v>
      </c>
      <c r="K57" s="95">
        <f>'ул. Советская 5'!D62</f>
        <v>0</v>
      </c>
      <c r="L57" s="95">
        <f>'Фрязевское ш. 124'!D62</f>
        <v>0</v>
      </c>
      <c r="M57" s="96">
        <f t="shared" si="0"/>
        <v>0</v>
      </c>
    </row>
    <row r="58" spans="1:13" ht="15" customHeight="1">
      <c r="A58" s="98" t="s">
        <v>111</v>
      </c>
      <c r="B58" s="99" t="s">
        <v>98</v>
      </c>
      <c r="C58" s="20" t="s">
        <v>16</v>
      </c>
      <c r="D58" s="20">
        <f>'Больничный проезд 18'!D63</f>
        <v>0</v>
      </c>
      <c r="E58" s="94">
        <f>'Больничный проезд 22'!D63</f>
        <v>0</v>
      </c>
      <c r="F58" s="94">
        <f>'Больничный проезд 26'!D63</f>
        <v>0</v>
      </c>
      <c r="G58" s="94">
        <f>'ул. Лермонтова 7'!D63</f>
        <v>0</v>
      </c>
      <c r="H58" s="95">
        <f>'ул. Лермонтова 11'!D63</f>
        <v>0</v>
      </c>
      <c r="I58" s="95">
        <f>'ул. Лермонтова 21'!D63</f>
        <v>0</v>
      </c>
      <c r="J58" s="95">
        <f>'ул. Расковой 4'!D63</f>
        <v>0</v>
      </c>
      <c r="K58" s="95">
        <f>'ул. Советская 5'!D63</f>
        <v>0</v>
      </c>
      <c r="L58" s="95">
        <f>'Фрязевское ш. 124'!D63</f>
        <v>0</v>
      </c>
      <c r="M58" s="96">
        <f t="shared" si="0"/>
        <v>0</v>
      </c>
    </row>
    <row r="59" spans="1:13" ht="15" customHeight="1">
      <c r="A59" s="98" t="s">
        <v>112</v>
      </c>
      <c r="B59" s="99" t="s">
        <v>100</v>
      </c>
      <c r="C59" s="20" t="s">
        <v>16</v>
      </c>
      <c r="D59" s="20">
        <f>'Больничный проезд 18'!D64</f>
        <v>0</v>
      </c>
      <c r="E59" s="94">
        <f>'Больничный проезд 22'!D64</f>
        <v>0</v>
      </c>
      <c r="F59" s="94">
        <f>'Больничный проезд 26'!D64</f>
        <v>0</v>
      </c>
      <c r="G59" s="94">
        <f>'ул. Лермонтова 7'!D64</f>
        <v>0</v>
      </c>
      <c r="H59" s="95">
        <f>'ул. Лермонтова 11'!D64</f>
        <v>0</v>
      </c>
      <c r="I59" s="95">
        <f>'ул. Лермонтова 21'!D64</f>
        <v>0</v>
      </c>
      <c r="J59" s="95">
        <f>'ул. Расковой 4'!D64</f>
        <v>0</v>
      </c>
      <c r="K59" s="95">
        <f>'ул. Советская 5'!D64</f>
        <v>0</v>
      </c>
      <c r="L59" s="95">
        <f>'Фрязевское ш. 124'!D64</f>
        <v>0</v>
      </c>
      <c r="M59" s="96">
        <f t="shared" si="0"/>
        <v>0</v>
      </c>
    </row>
    <row r="60" spans="1:13" ht="15" customHeight="1">
      <c r="A60" s="98" t="s">
        <v>113</v>
      </c>
      <c r="B60" s="99" t="s">
        <v>102</v>
      </c>
      <c r="C60" s="20" t="s">
        <v>16</v>
      </c>
      <c r="D60" s="20">
        <f>'Больничный проезд 18'!D65</f>
        <v>0</v>
      </c>
      <c r="E60" s="94">
        <f>'Больничный проезд 22'!D65</f>
        <v>0</v>
      </c>
      <c r="F60" s="94">
        <f>'Больничный проезд 26'!D65</f>
        <v>0</v>
      </c>
      <c r="G60" s="94">
        <f>'ул. Лермонтова 7'!D65</f>
        <v>0</v>
      </c>
      <c r="H60" s="95">
        <f>'ул. Лермонтова 11'!D65</f>
        <v>0</v>
      </c>
      <c r="I60" s="95">
        <f>'ул. Лермонтова 21'!D65</f>
        <v>0</v>
      </c>
      <c r="J60" s="95">
        <f>'ул. Расковой 4'!D65</f>
        <v>0</v>
      </c>
      <c r="K60" s="95">
        <f>'ул. Советская 5'!D65</f>
        <v>0</v>
      </c>
      <c r="L60" s="95">
        <f>'Фрязевское ш. 124'!D65</f>
        <v>0</v>
      </c>
      <c r="M60" s="96">
        <f t="shared" si="0"/>
        <v>0</v>
      </c>
    </row>
    <row r="61" spans="1:13" ht="15" customHeight="1">
      <c r="A61" s="98" t="s">
        <v>114</v>
      </c>
      <c r="B61" s="100" t="s">
        <v>104</v>
      </c>
      <c r="C61" s="20" t="s">
        <v>16</v>
      </c>
      <c r="D61" s="20">
        <f>'Больничный проезд 18'!D66</f>
        <v>0</v>
      </c>
      <c r="E61" s="94">
        <f>'Больничный проезд 22'!D66</f>
        <v>0</v>
      </c>
      <c r="F61" s="94">
        <f>'Больничный проезд 26'!D66</f>
        <v>0</v>
      </c>
      <c r="G61" s="94">
        <f>'ул. Лермонтова 7'!D66</f>
        <v>0</v>
      </c>
      <c r="H61" s="95">
        <f>'ул. Лермонтова 11'!D66</f>
        <v>0</v>
      </c>
      <c r="I61" s="95">
        <f>'ул. Лермонтова 21'!D66</f>
        <v>0</v>
      </c>
      <c r="J61" s="95">
        <f>'ул. Расковой 4'!D66</f>
        <v>0</v>
      </c>
      <c r="K61" s="95">
        <f>'ул. Советская 5'!D66</f>
        <v>0</v>
      </c>
      <c r="L61" s="95">
        <f>'Фрязевское ш. 124'!D66</f>
        <v>0</v>
      </c>
      <c r="M61" s="96">
        <f t="shared" si="0"/>
        <v>0</v>
      </c>
    </row>
    <row r="62" spans="1:13" ht="15" customHeight="1">
      <c r="A62" s="98" t="s">
        <v>115</v>
      </c>
      <c r="B62" s="100" t="s">
        <v>83</v>
      </c>
      <c r="C62" s="20" t="s">
        <v>7</v>
      </c>
      <c r="D62" s="103" t="s">
        <v>116</v>
      </c>
      <c r="E62" s="94" t="str">
        <f>'Больничный проезд 22'!D67</f>
        <v>Водоотведение</v>
      </c>
      <c r="F62" s="94" t="str">
        <f>'Больничный проезд 26'!D67</f>
        <v>Водоотведение</v>
      </c>
      <c r="G62" s="94" t="str">
        <f>'ул. Лермонтова 7'!D67</f>
        <v>Водоотведение</v>
      </c>
      <c r="H62" s="95" t="str">
        <f>'ул. Лермонтова 11'!D67</f>
        <v>Водоотведение</v>
      </c>
      <c r="I62" s="95" t="str">
        <f>'ул. Лермонтова 21'!D67</f>
        <v>Водоотведение</v>
      </c>
      <c r="J62" s="95" t="str">
        <f>'ул. Расковой 4'!D67</f>
        <v>Водоотведение</v>
      </c>
      <c r="K62" s="95" t="str">
        <f>'ул. Советская 5'!D67</f>
        <v>Водоотведение</v>
      </c>
      <c r="L62" s="95" t="str">
        <f>'Фрязевское ш. 124'!D67</f>
        <v>Водоотведение</v>
      </c>
      <c r="M62" s="105" t="s">
        <v>116</v>
      </c>
    </row>
    <row r="63" spans="1:13" ht="15" customHeight="1">
      <c r="A63" s="98" t="s">
        <v>117</v>
      </c>
      <c r="B63" s="100" t="s">
        <v>86</v>
      </c>
      <c r="C63" s="20" t="s">
        <v>7</v>
      </c>
      <c r="D63" s="20" t="s">
        <v>87</v>
      </c>
      <c r="E63" s="94" t="str">
        <f>'Больничный проезд 22'!D68</f>
        <v>куб.м</v>
      </c>
      <c r="F63" s="94" t="str">
        <f>'Больничный проезд 26'!D68</f>
        <v>куб.м</v>
      </c>
      <c r="G63" s="94" t="str">
        <f>'ул. Лермонтова 7'!D68</f>
        <v>куб.м</v>
      </c>
      <c r="H63" s="95" t="str">
        <f>'ул. Лермонтова 11'!D68</f>
        <v>куб.м</v>
      </c>
      <c r="I63" s="95" t="str">
        <f>'ул. Лермонтова 21'!D68</f>
        <v>куб.м</v>
      </c>
      <c r="J63" s="95" t="str">
        <f>'ул. Расковой 4'!D68</f>
        <v>куб.м</v>
      </c>
      <c r="K63" s="95" t="str">
        <f>'ул. Советская 5'!D68</f>
        <v>куб.м</v>
      </c>
      <c r="L63" s="95" t="str">
        <f>'Фрязевское ш. 124'!D68</f>
        <v>куб.м</v>
      </c>
      <c r="M63" s="96">
        <f t="shared" si="0"/>
        <v>0</v>
      </c>
    </row>
    <row r="64" spans="1:13" ht="15" customHeight="1">
      <c r="A64" s="98" t="s">
        <v>118</v>
      </c>
      <c r="B64" s="100" t="s">
        <v>89</v>
      </c>
      <c r="C64" s="20" t="s">
        <v>90</v>
      </c>
      <c r="D64" s="106">
        <f>'Больничный проезд 18'!D69</f>
        <v>0</v>
      </c>
      <c r="E64" s="94">
        <f>'Больничный проезд 22'!D69</f>
        <v>0</v>
      </c>
      <c r="F64" s="94">
        <f>'Больничный проезд 26'!D69</f>
        <v>0</v>
      </c>
      <c r="G64" s="94">
        <f>'ул. Лермонтова 7'!D69</f>
        <v>0</v>
      </c>
      <c r="H64" s="95">
        <f>'ул. Лермонтова 11'!D69</f>
        <v>0</v>
      </c>
      <c r="I64" s="95">
        <f>'ул. Лермонтова 21'!D69</f>
        <v>0</v>
      </c>
      <c r="J64" s="95">
        <f>'ул. Расковой 4'!D69</f>
        <v>0</v>
      </c>
      <c r="K64" s="95">
        <f>'ул. Советская 5'!D69</f>
        <v>10782.169932312077</v>
      </c>
      <c r="L64" s="95">
        <f>'Фрязевское ш. 124'!D69</f>
        <v>1343.0597594819612</v>
      </c>
      <c r="M64" s="96">
        <f t="shared" si="0"/>
        <v>12125.229691794038</v>
      </c>
    </row>
    <row r="65" spans="1:13" ht="15" customHeight="1">
      <c r="A65" s="98" t="s">
        <v>119</v>
      </c>
      <c r="B65" s="100" t="s">
        <v>92</v>
      </c>
      <c r="C65" s="20" t="s">
        <v>16</v>
      </c>
      <c r="D65" s="106">
        <f>'Больничный проезд 18'!D70</f>
        <v>0</v>
      </c>
      <c r="E65" s="94">
        <f>'Больничный проезд 22'!D70</f>
        <v>0</v>
      </c>
      <c r="F65" s="94">
        <f>'Больничный проезд 26'!D70</f>
        <v>0</v>
      </c>
      <c r="G65" s="94">
        <f>'ул. Лермонтова 7'!D70</f>
        <v>0</v>
      </c>
      <c r="H65" s="95">
        <f>'ул. Лермонтова 11'!D70</f>
        <v>0</v>
      </c>
      <c r="I65" s="95">
        <f>'ул. Лермонтова 21'!D70</f>
        <v>0</v>
      </c>
      <c r="J65" s="95">
        <f>'ул. Расковой 4'!D70</f>
        <v>0</v>
      </c>
      <c r="K65" s="95">
        <f>'ул. Советская 5'!D70</f>
        <v>166047.3</v>
      </c>
      <c r="L65" s="95">
        <f>'Фрязевское ш. 124'!D70</f>
        <v>19754.28</v>
      </c>
      <c r="M65" s="96">
        <f t="shared" si="0"/>
        <v>185801.58</v>
      </c>
    </row>
    <row r="66" spans="1:13" ht="15" customHeight="1">
      <c r="A66" s="98" t="s">
        <v>120</v>
      </c>
      <c r="B66" s="99" t="s">
        <v>94</v>
      </c>
      <c r="C66" s="20" t="s">
        <v>16</v>
      </c>
      <c r="D66" s="106">
        <f>'Больничный проезд 18'!D71</f>
        <v>0</v>
      </c>
      <c r="E66" s="94">
        <f>'Больничный проезд 22'!D71</f>
        <v>0</v>
      </c>
      <c r="F66" s="94">
        <f>'Больничный проезд 26'!D71</f>
        <v>0</v>
      </c>
      <c r="G66" s="94">
        <f>'ул. Лермонтова 7'!D71</f>
        <v>0</v>
      </c>
      <c r="H66" s="95">
        <f>'ул. Лермонтова 11'!D71</f>
        <v>0</v>
      </c>
      <c r="I66" s="95">
        <f>'ул. Лермонтова 21'!D71</f>
        <v>0</v>
      </c>
      <c r="J66" s="95">
        <f>'ул. Расковой 4'!D71</f>
        <v>0</v>
      </c>
      <c r="K66" s="95">
        <f>'ул. Советская 5'!D71</f>
        <v>143130.17</v>
      </c>
      <c r="L66" s="95">
        <f>'Фрязевское ш. 124'!D71</f>
        <v>9638.96</v>
      </c>
      <c r="M66" s="96">
        <f t="shared" si="0"/>
        <v>152769.13</v>
      </c>
    </row>
    <row r="67" spans="1:13" ht="15" customHeight="1">
      <c r="A67" s="98" t="s">
        <v>121</v>
      </c>
      <c r="B67" s="99" t="s">
        <v>96</v>
      </c>
      <c r="C67" s="20" t="s">
        <v>16</v>
      </c>
      <c r="D67" s="106">
        <f>'Больничный проезд 18'!D72</f>
        <v>0</v>
      </c>
      <c r="E67" s="94">
        <f>'Больничный проезд 22'!D72</f>
        <v>0</v>
      </c>
      <c r="F67" s="94">
        <f>'Больничный проезд 26'!D72</f>
        <v>0</v>
      </c>
      <c r="G67" s="94">
        <f>'ул. Лермонтова 7'!D72</f>
        <v>0</v>
      </c>
      <c r="H67" s="95">
        <f>'ул. Лермонтова 11'!D72</f>
        <v>0</v>
      </c>
      <c r="I67" s="95">
        <f>'ул. Лермонтова 21'!D72</f>
        <v>0</v>
      </c>
      <c r="J67" s="95">
        <f>'ул. Расковой 4'!D72</f>
        <v>0</v>
      </c>
      <c r="K67" s="95">
        <f>'ул. Советская 5'!D72</f>
        <v>22917.13</v>
      </c>
      <c r="L67" s="95">
        <f>'Фрязевское ш. 124'!D72</f>
        <v>28787.14</v>
      </c>
      <c r="M67" s="96">
        <f t="shared" si="0"/>
        <v>51704.270000000004</v>
      </c>
    </row>
    <row r="68" spans="1:13" ht="15" customHeight="1">
      <c r="A68" s="98" t="s">
        <v>122</v>
      </c>
      <c r="B68" s="99" t="s">
        <v>98</v>
      </c>
      <c r="C68" s="20" t="s">
        <v>16</v>
      </c>
      <c r="D68" s="106">
        <f>'Больничный проезд 18'!D73</f>
        <v>0</v>
      </c>
      <c r="E68" s="94">
        <f>'Больничный проезд 22'!D73</f>
        <v>0</v>
      </c>
      <c r="F68" s="94">
        <f>'Больничный проезд 26'!D73</f>
        <v>0</v>
      </c>
      <c r="G68" s="94">
        <f>'ул. Лермонтова 7'!D73</f>
        <v>0</v>
      </c>
      <c r="H68" s="95">
        <f>'ул. Лермонтова 11'!D73</f>
        <v>0</v>
      </c>
      <c r="I68" s="95">
        <f>'ул. Лермонтова 21'!D73</f>
        <v>0</v>
      </c>
      <c r="J68" s="95">
        <f>'ул. Расковой 4'!D73</f>
        <v>0</v>
      </c>
      <c r="K68" s="95">
        <f>'ул. Советская 5'!D73</f>
        <v>166047.3</v>
      </c>
      <c r="L68" s="95">
        <f>'Фрязевское ш. 124'!D73</f>
        <v>19754.28</v>
      </c>
      <c r="M68" s="96">
        <f aca="true" t="shared" si="1" ref="M68:M90">SUM(D68:L68)</f>
        <v>185801.58</v>
      </c>
    </row>
    <row r="69" spans="1:13" ht="15" customHeight="1">
      <c r="A69" s="98" t="s">
        <v>123</v>
      </c>
      <c r="B69" s="99" t="s">
        <v>100</v>
      </c>
      <c r="C69" s="20" t="s">
        <v>16</v>
      </c>
      <c r="D69" s="106">
        <f>'Больничный проезд 18'!D74</f>
        <v>0</v>
      </c>
      <c r="E69" s="94">
        <f>'Больничный проезд 22'!D74</f>
        <v>0</v>
      </c>
      <c r="F69" s="94">
        <f>'Больничный проезд 26'!D74</f>
        <v>0</v>
      </c>
      <c r="G69" s="94">
        <f>'ул. Лермонтова 7'!D74</f>
        <v>0</v>
      </c>
      <c r="H69" s="95">
        <f>'ул. Лермонтова 11'!D74</f>
        <v>0</v>
      </c>
      <c r="I69" s="95">
        <f>'ул. Лермонтова 21'!D74</f>
        <v>0</v>
      </c>
      <c r="J69" s="95">
        <f>'ул. Расковой 4'!D74</f>
        <v>0</v>
      </c>
      <c r="K69" s="95">
        <f>'ул. Советская 5'!D74</f>
        <v>220525.35</v>
      </c>
      <c r="L69" s="95">
        <f>'Фрязевское ш. 124'!D74</f>
        <v>26235.41</v>
      </c>
      <c r="M69" s="96">
        <f t="shared" si="1"/>
        <v>246760.76</v>
      </c>
    </row>
    <row r="70" spans="1:13" ht="15" customHeight="1">
      <c r="A70" s="98" t="s">
        <v>124</v>
      </c>
      <c r="B70" s="99" t="s">
        <v>102</v>
      </c>
      <c r="C70" s="20" t="s">
        <v>16</v>
      </c>
      <c r="D70" s="106">
        <f>'Больничный проезд 18'!D75</f>
        <v>0</v>
      </c>
      <c r="E70" s="94">
        <f>'Больничный проезд 22'!D75</f>
        <v>0</v>
      </c>
      <c r="F70" s="94">
        <f>'Больничный проезд 26'!D75</f>
        <v>0</v>
      </c>
      <c r="G70" s="94">
        <f>'ул. Лермонтова 7'!D75</f>
        <v>0</v>
      </c>
      <c r="H70" s="95">
        <f>'ул. Лермонтова 11'!D75</f>
        <v>0</v>
      </c>
      <c r="I70" s="95">
        <f>'ул. Лермонтова 21'!D75</f>
        <v>0</v>
      </c>
      <c r="J70" s="95">
        <f>'ул. Расковой 4'!D75</f>
        <v>0</v>
      </c>
      <c r="K70" s="95">
        <f>'ул. Советская 5'!D75</f>
        <v>-9791.14</v>
      </c>
      <c r="L70" s="95">
        <f>'Фрязевское ш. 124'!D75</f>
        <v>-1164.83</v>
      </c>
      <c r="M70" s="96">
        <f t="shared" si="1"/>
        <v>-10955.97</v>
      </c>
    </row>
    <row r="71" spans="1:13" ht="15" customHeight="1">
      <c r="A71" s="98" t="s">
        <v>125</v>
      </c>
      <c r="B71" s="100" t="s">
        <v>104</v>
      </c>
      <c r="C71" s="20" t="s">
        <v>16</v>
      </c>
      <c r="D71" s="106">
        <f>'Больничный проезд 18'!D76</f>
        <v>0</v>
      </c>
      <c r="E71" s="94">
        <f>'Больничный проезд 22'!D76</f>
        <v>0</v>
      </c>
      <c r="F71" s="94">
        <f>'Больничный проезд 26'!D76</f>
        <v>0</v>
      </c>
      <c r="G71" s="94">
        <f>'ул. Лермонтова 7'!D76</f>
        <v>0</v>
      </c>
      <c r="H71" s="95">
        <f>'ул. Лермонтова 11'!D76</f>
        <v>0</v>
      </c>
      <c r="I71" s="95">
        <f>'ул. Лермонтова 21'!D76</f>
        <v>0</v>
      </c>
      <c r="J71" s="95">
        <f>'ул. Расковой 4'!D76</f>
        <v>0</v>
      </c>
      <c r="K71" s="95">
        <f>'ул. Советская 5'!D76</f>
        <v>0</v>
      </c>
      <c r="L71" s="95">
        <f>'Фрязевское ш. 124'!D76</f>
        <v>0</v>
      </c>
      <c r="M71" s="96">
        <f t="shared" si="1"/>
        <v>0</v>
      </c>
    </row>
    <row r="72" spans="1:13" ht="15" customHeight="1">
      <c r="A72" s="98" t="s">
        <v>126</v>
      </c>
      <c r="B72" s="100" t="s">
        <v>83</v>
      </c>
      <c r="C72" s="20" t="s">
        <v>7</v>
      </c>
      <c r="D72" s="103" t="s">
        <v>127</v>
      </c>
      <c r="E72" s="94" t="str">
        <f>'Больничный проезд 22'!D77</f>
        <v>Отопление</v>
      </c>
      <c r="F72" s="94" t="str">
        <f>'Больничный проезд 26'!D77</f>
        <v>Отопление</v>
      </c>
      <c r="G72" s="94" t="str">
        <f>'ул. Лермонтова 7'!D77</f>
        <v>Отопление</v>
      </c>
      <c r="H72" s="95" t="str">
        <f>'ул. Лермонтова 11'!D77</f>
        <v>Отопление</v>
      </c>
      <c r="I72" s="95" t="str">
        <f>'ул. Лермонтова 21'!D77</f>
        <v>Отопление</v>
      </c>
      <c r="J72" s="95" t="str">
        <f>'ул. Расковой 4'!D77</f>
        <v>Отопление</v>
      </c>
      <c r="K72" s="95" t="str">
        <f>'ул. Советская 5'!D77</f>
        <v>Отопление</v>
      </c>
      <c r="L72" s="95" t="str">
        <f>'Фрязевское ш. 124'!D77</f>
        <v>Отопление</v>
      </c>
      <c r="M72" s="105" t="s">
        <v>127</v>
      </c>
    </row>
    <row r="73" spans="1:13" ht="15" customHeight="1">
      <c r="A73" s="98" t="s">
        <v>128</v>
      </c>
      <c r="B73" s="100" t="s">
        <v>86</v>
      </c>
      <c r="C73" s="20" t="s">
        <v>7</v>
      </c>
      <c r="D73" s="98" t="s">
        <v>129</v>
      </c>
      <c r="E73" s="94" t="str">
        <f>'Больничный проезд 22'!D78</f>
        <v>Гкал</v>
      </c>
      <c r="F73" s="94" t="str">
        <f>'Больничный проезд 26'!D78</f>
        <v>Гкал</v>
      </c>
      <c r="G73" s="94" t="str">
        <f>'ул. Лермонтова 7'!D78</f>
        <v>Гкал</v>
      </c>
      <c r="H73" s="95" t="str">
        <f>'ул. Лермонтова 11'!D78</f>
        <v>Гкал</v>
      </c>
      <c r="I73" s="95" t="str">
        <f>'ул. Лермонтова 21'!D78</f>
        <v>Гкал</v>
      </c>
      <c r="J73" s="95" t="str">
        <f>'ул. Расковой 4'!D78</f>
        <v>Гкал</v>
      </c>
      <c r="K73" s="95" t="str">
        <f>'ул. Советская 5'!D78</f>
        <v>Гкал</v>
      </c>
      <c r="L73" s="95" t="str">
        <f>'Фрязевское ш. 124'!D78</f>
        <v>Гкал</v>
      </c>
      <c r="M73" s="96">
        <f t="shared" si="1"/>
        <v>0</v>
      </c>
    </row>
    <row r="74" spans="1:13" ht="15" customHeight="1">
      <c r="A74" s="98" t="s">
        <v>130</v>
      </c>
      <c r="B74" s="100" t="s">
        <v>89</v>
      </c>
      <c r="C74" s="20" t="s">
        <v>90</v>
      </c>
      <c r="D74" s="20">
        <f>'Больничный проезд 18'!D79</f>
        <v>0</v>
      </c>
      <c r="E74" s="94">
        <f>'Больничный проезд 22'!D79</f>
        <v>0</v>
      </c>
      <c r="F74" s="94">
        <f>'Больничный проезд 26'!D79</f>
        <v>0</v>
      </c>
      <c r="G74" s="94">
        <f>'ул. Лермонтова 7'!D79</f>
        <v>0</v>
      </c>
      <c r="H74" s="95">
        <f>'ул. Лермонтова 11'!D79</f>
        <v>0</v>
      </c>
      <c r="I74" s="95">
        <f>'ул. Лермонтова 21'!D79</f>
        <v>0</v>
      </c>
      <c r="J74" s="95">
        <f>'ул. Расковой 4'!D79</f>
        <v>0</v>
      </c>
      <c r="K74" s="95">
        <f>'ул. Советская 5'!D79</f>
        <v>815.916782486837</v>
      </c>
      <c r="L74" s="95">
        <f>'Фрязевское ш. 124'!D79</f>
        <v>43.538939618492144</v>
      </c>
      <c r="M74" s="96">
        <f t="shared" si="1"/>
        <v>859.4557221053291</v>
      </c>
    </row>
    <row r="75" spans="1:13" ht="15" customHeight="1">
      <c r="A75" s="98" t="s">
        <v>131</v>
      </c>
      <c r="B75" s="100" t="s">
        <v>92</v>
      </c>
      <c r="C75" s="20" t="s">
        <v>16</v>
      </c>
      <c r="D75" s="20">
        <f>'Больничный проезд 18'!D80</f>
        <v>0</v>
      </c>
      <c r="E75" s="94">
        <f>'Больничный проезд 22'!D80</f>
        <v>0</v>
      </c>
      <c r="F75" s="94">
        <f>'Больничный проезд 26'!D80</f>
        <v>0</v>
      </c>
      <c r="G75" s="94">
        <f>'ул. Лермонтова 7'!D80</f>
        <v>0</v>
      </c>
      <c r="H75" s="95">
        <f>'ул. Лермонтова 11'!D80</f>
        <v>0</v>
      </c>
      <c r="I75" s="95">
        <f>'ул. Лермонтова 21'!D80</f>
        <v>0</v>
      </c>
      <c r="J75" s="95">
        <f>'ул. Расковой 4'!D80</f>
        <v>0</v>
      </c>
      <c r="K75" s="95">
        <f>'ул. Советская 5'!D80</f>
        <v>1414807.86</v>
      </c>
      <c r="L75" s="95">
        <f>'Фрязевское ш. 124'!D80</f>
        <v>72856.32</v>
      </c>
      <c r="M75" s="96">
        <f t="shared" si="1"/>
        <v>1487664.1800000002</v>
      </c>
    </row>
    <row r="76" spans="1:13" ht="15" customHeight="1">
      <c r="A76" s="98" t="s">
        <v>132</v>
      </c>
      <c r="B76" s="99" t="s">
        <v>94</v>
      </c>
      <c r="C76" s="20" t="s">
        <v>16</v>
      </c>
      <c r="D76" s="20">
        <f>'Больничный проезд 18'!D81</f>
        <v>0</v>
      </c>
      <c r="E76" s="94">
        <f>'Больничный проезд 22'!D81</f>
        <v>0</v>
      </c>
      <c r="F76" s="94">
        <f>'Больничный проезд 26'!D81</f>
        <v>0</v>
      </c>
      <c r="G76" s="94">
        <f>'ул. Лермонтова 7'!D81</f>
        <v>0</v>
      </c>
      <c r="H76" s="95">
        <f>'ул. Лермонтова 11'!D81</f>
        <v>0</v>
      </c>
      <c r="I76" s="95">
        <f>'ул. Лермонтова 21'!D81</f>
        <v>0</v>
      </c>
      <c r="J76" s="95">
        <f>'ул. Расковой 4'!D81</f>
        <v>0</v>
      </c>
      <c r="K76" s="95">
        <f>'ул. Советская 5'!D81</f>
        <v>1219542.2</v>
      </c>
      <c r="L76" s="95">
        <f>'Фрязевское ш. 124'!D81</f>
        <v>35549.72</v>
      </c>
      <c r="M76" s="96">
        <f t="shared" si="1"/>
        <v>1255091.92</v>
      </c>
    </row>
    <row r="77" spans="1:13" ht="15" customHeight="1">
      <c r="A77" s="98" t="s">
        <v>133</v>
      </c>
      <c r="B77" s="99" t="s">
        <v>96</v>
      </c>
      <c r="C77" s="20" t="s">
        <v>16</v>
      </c>
      <c r="D77" s="20">
        <f>'Больничный проезд 18'!D82</f>
        <v>0</v>
      </c>
      <c r="E77" s="94">
        <f>'Больничный проезд 22'!D82</f>
        <v>0</v>
      </c>
      <c r="F77" s="94">
        <f>'Больничный проезд 26'!D82</f>
        <v>0</v>
      </c>
      <c r="G77" s="94">
        <f>'ул. Лермонтова 7'!D82</f>
        <v>0</v>
      </c>
      <c r="H77" s="95">
        <f>'ул. Лермонтова 11'!D82</f>
        <v>0</v>
      </c>
      <c r="I77" s="95">
        <f>'ул. Лермонтова 21'!D82</f>
        <v>0</v>
      </c>
      <c r="J77" s="95">
        <f>'ул. Расковой 4'!D82</f>
        <v>0</v>
      </c>
      <c r="K77" s="95">
        <f>'ул. Советская 5'!D82</f>
        <v>195265.66</v>
      </c>
      <c r="L77" s="95">
        <f>'Фрязевское ш. 124'!D82</f>
        <v>106170.68</v>
      </c>
      <c r="M77" s="96">
        <f t="shared" si="1"/>
        <v>301436.33999999997</v>
      </c>
    </row>
    <row r="78" spans="1:13" ht="15" customHeight="1">
      <c r="A78" s="98" t="s">
        <v>134</v>
      </c>
      <c r="B78" s="99" t="s">
        <v>98</v>
      </c>
      <c r="C78" s="20" t="s">
        <v>16</v>
      </c>
      <c r="D78" s="20">
        <f>'Больничный проезд 18'!D83</f>
        <v>0</v>
      </c>
      <c r="E78" s="94">
        <f>'Больничный проезд 22'!D83</f>
        <v>0</v>
      </c>
      <c r="F78" s="94">
        <f>'Больничный проезд 26'!D83</f>
        <v>0</v>
      </c>
      <c r="G78" s="94">
        <f>'ул. Лермонтова 7'!D83</f>
        <v>0</v>
      </c>
      <c r="H78" s="95">
        <f>'ул. Лермонтова 11'!D83</f>
        <v>0</v>
      </c>
      <c r="I78" s="95">
        <f>'ул. Лермонтова 21'!D83</f>
        <v>0</v>
      </c>
      <c r="J78" s="95">
        <f>'ул. Расковой 4'!D83</f>
        <v>0</v>
      </c>
      <c r="K78" s="95">
        <f>'ул. Советская 5'!D83</f>
        <v>1414807.86</v>
      </c>
      <c r="L78" s="95">
        <f>'Фрязевское ш. 124'!D83</f>
        <v>72856.32</v>
      </c>
      <c r="M78" s="96">
        <f t="shared" si="1"/>
        <v>1487664.1800000002</v>
      </c>
    </row>
    <row r="79" spans="1:13" ht="15" customHeight="1">
      <c r="A79" s="98" t="s">
        <v>135</v>
      </c>
      <c r="B79" s="99" t="s">
        <v>100</v>
      </c>
      <c r="C79" s="20" t="s">
        <v>16</v>
      </c>
      <c r="D79" s="20">
        <f>'Больничный проезд 18'!D84</f>
        <v>0</v>
      </c>
      <c r="E79" s="94">
        <f>'Больничный проезд 22'!D84</f>
        <v>0</v>
      </c>
      <c r="F79" s="94">
        <f>'Больничный проезд 26'!D84</f>
        <v>0</v>
      </c>
      <c r="G79" s="94">
        <f>'ул. Лермонтова 7'!D84</f>
        <v>0</v>
      </c>
      <c r="H79" s="95">
        <f>'ул. Лермонтова 11'!D84</f>
        <v>0</v>
      </c>
      <c r="I79" s="95">
        <f>'ул. Лермонтова 21'!D84</f>
        <v>0</v>
      </c>
      <c r="J79" s="95">
        <f>'ул. Расковой 4'!D84</f>
        <v>0</v>
      </c>
      <c r="K79" s="95">
        <f>'ул. Советская 5'!D84</f>
        <v>1442070.62</v>
      </c>
      <c r="L79" s="95">
        <f>'Фрязевское ш. 124'!D84</f>
        <v>74260.23</v>
      </c>
      <c r="M79" s="96">
        <f t="shared" si="1"/>
        <v>1516330.85</v>
      </c>
    </row>
    <row r="80" spans="1:13" ht="15" customHeight="1">
      <c r="A80" s="98" t="s">
        <v>136</v>
      </c>
      <c r="B80" s="99" t="s">
        <v>102</v>
      </c>
      <c r="C80" s="20" t="s">
        <v>16</v>
      </c>
      <c r="D80" s="20">
        <f>'Больничный проезд 18'!D85</f>
        <v>0</v>
      </c>
      <c r="E80" s="94">
        <f>'Больничный проезд 22'!D85</f>
        <v>0</v>
      </c>
      <c r="F80" s="94">
        <f>'Больничный проезд 26'!D85</f>
        <v>0</v>
      </c>
      <c r="G80" s="94">
        <f>'ул. Лермонтова 7'!D85</f>
        <v>0</v>
      </c>
      <c r="H80" s="95">
        <f>'ул. Лермонтова 11'!D85</f>
        <v>0</v>
      </c>
      <c r="I80" s="95">
        <f>'ул. Лермонтова 21'!D85</f>
        <v>0</v>
      </c>
      <c r="J80" s="95">
        <f>'ул. Расковой 4'!D85</f>
        <v>0</v>
      </c>
      <c r="K80" s="95">
        <f>'ул. Советская 5'!D85</f>
        <v>67208.26</v>
      </c>
      <c r="L80" s="95">
        <f>'Фрязевское ш. 124'!D85</f>
        <v>3460.93</v>
      </c>
      <c r="M80" s="96">
        <f t="shared" si="1"/>
        <v>70669.18999999999</v>
      </c>
    </row>
    <row r="81" spans="1:13" ht="15" customHeight="1">
      <c r="A81" s="98" t="s">
        <v>137</v>
      </c>
      <c r="B81" s="100" t="s">
        <v>104</v>
      </c>
      <c r="C81" s="20" t="s">
        <v>16</v>
      </c>
      <c r="D81" s="20">
        <f>'Больничный проезд 18'!D86</f>
        <v>0</v>
      </c>
      <c r="E81" s="94">
        <f>'Больничный проезд 22'!D86</f>
        <v>0</v>
      </c>
      <c r="F81" s="94">
        <f>'Больничный проезд 26'!D86</f>
        <v>0</v>
      </c>
      <c r="G81" s="94">
        <f>'ул. Лермонтова 7'!D86</f>
        <v>0</v>
      </c>
      <c r="H81" s="95">
        <f>'ул. Лермонтова 11'!D86</f>
        <v>0</v>
      </c>
      <c r="I81" s="95">
        <f>'ул. Лермонтова 21'!D86</f>
        <v>0</v>
      </c>
      <c r="J81" s="95">
        <f>'ул. Расковой 4'!D86</f>
        <v>0</v>
      </c>
      <c r="K81" s="95">
        <f>'ул. Советская 5'!D86</f>
        <v>0</v>
      </c>
      <c r="L81" s="95">
        <f>'Фрязевское ш. 124'!D86</f>
        <v>0</v>
      </c>
      <c r="M81" s="96">
        <f t="shared" si="1"/>
        <v>0</v>
      </c>
    </row>
    <row r="82" spans="1:13" ht="30" customHeight="1">
      <c r="A82" s="115" t="s">
        <v>138</v>
      </c>
      <c r="B82" s="116"/>
      <c r="C82" s="101"/>
      <c r="D82" s="20">
        <f>'Больничный проезд 18'!D87</f>
        <v>0</v>
      </c>
      <c r="E82" s="94">
        <f>'Больничный проезд 22'!D87</f>
        <v>0</v>
      </c>
      <c r="F82" s="94">
        <f>'Больничный проезд 26'!D87</f>
        <v>0</v>
      </c>
      <c r="G82" s="94">
        <f>'ул. Лермонтова 7'!D87</f>
        <v>0</v>
      </c>
      <c r="H82" s="95">
        <f>'ул. Лермонтова 11'!D87</f>
        <v>0</v>
      </c>
      <c r="I82" s="95">
        <f>'ул. Лермонтова 21'!D87</f>
        <v>0</v>
      </c>
      <c r="J82" s="95">
        <f>'ул. Расковой 4'!D87</f>
        <v>0</v>
      </c>
      <c r="K82" s="95">
        <f>'ул. Советская 5'!D87</f>
        <v>0</v>
      </c>
      <c r="L82" s="95">
        <f>'Фрязевское ш. 124'!D87</f>
        <v>0</v>
      </c>
      <c r="M82" s="96">
        <f t="shared" si="1"/>
        <v>0</v>
      </c>
    </row>
    <row r="83" spans="1:13" ht="15" customHeight="1">
      <c r="A83" s="98" t="s">
        <v>139</v>
      </c>
      <c r="B83" s="107" t="s">
        <v>64</v>
      </c>
      <c r="C83" s="20" t="s">
        <v>65</v>
      </c>
      <c r="D83" s="20">
        <f>'Больничный проезд 18'!D88</f>
        <v>0</v>
      </c>
      <c r="E83" s="94">
        <f>'Больничный проезд 22'!D88</f>
        <v>0</v>
      </c>
      <c r="F83" s="94">
        <f>'Больничный проезд 26'!D88</f>
        <v>0</v>
      </c>
      <c r="G83" s="94">
        <f>'ул. Лермонтова 7'!D88</f>
        <v>0</v>
      </c>
      <c r="H83" s="95">
        <f>'ул. Лермонтова 11'!D88</f>
        <v>0</v>
      </c>
      <c r="I83" s="95">
        <f>'ул. Лермонтова 21'!D88</f>
        <v>0</v>
      </c>
      <c r="J83" s="95">
        <f>'ул. Расковой 4'!D88</f>
        <v>0</v>
      </c>
      <c r="K83" s="95">
        <f>'ул. Советская 5'!D88</f>
        <v>0</v>
      </c>
      <c r="L83" s="95">
        <f>'Фрязевское ш. 124'!D88</f>
        <v>0</v>
      </c>
      <c r="M83" s="96">
        <f t="shared" si="1"/>
        <v>0</v>
      </c>
    </row>
    <row r="84" spans="1:13" ht="15" customHeight="1">
      <c r="A84" s="98" t="s">
        <v>140</v>
      </c>
      <c r="B84" s="107" t="s">
        <v>67</v>
      </c>
      <c r="C84" s="20" t="s">
        <v>65</v>
      </c>
      <c r="D84" s="20">
        <f>'Больничный проезд 18'!D89</f>
        <v>0</v>
      </c>
      <c r="E84" s="94">
        <f>'Больничный проезд 22'!D89</f>
        <v>0</v>
      </c>
      <c r="F84" s="94">
        <f>'Больничный проезд 26'!D89</f>
        <v>0</v>
      </c>
      <c r="G84" s="94">
        <f>'ул. Лермонтова 7'!D89</f>
        <v>0</v>
      </c>
      <c r="H84" s="95">
        <f>'ул. Лермонтова 11'!D89</f>
        <v>0</v>
      </c>
      <c r="I84" s="95">
        <f>'ул. Лермонтова 21'!D89</f>
        <v>0</v>
      </c>
      <c r="J84" s="95">
        <f>'ул. Расковой 4'!D89</f>
        <v>0</v>
      </c>
      <c r="K84" s="95">
        <f>'ул. Советская 5'!D89</f>
        <v>0</v>
      </c>
      <c r="L84" s="95">
        <f>'Фрязевское ш. 124'!D89</f>
        <v>0</v>
      </c>
      <c r="M84" s="96">
        <f t="shared" si="1"/>
        <v>0</v>
      </c>
    </row>
    <row r="85" spans="1:13" ht="15" customHeight="1">
      <c r="A85" s="98" t="s">
        <v>141</v>
      </c>
      <c r="B85" s="107" t="s">
        <v>69</v>
      </c>
      <c r="C85" s="20" t="s">
        <v>65</v>
      </c>
      <c r="D85" s="20">
        <f>'Больничный проезд 18'!D90</f>
        <v>0</v>
      </c>
      <c r="E85" s="94">
        <f>'Больничный проезд 22'!D90</f>
        <v>0</v>
      </c>
      <c r="F85" s="94">
        <f>'Больничный проезд 26'!D90</f>
        <v>0</v>
      </c>
      <c r="G85" s="94">
        <f>'ул. Лермонтова 7'!D90</f>
        <v>0</v>
      </c>
      <c r="H85" s="95">
        <f>'ул. Лермонтова 11'!D90</f>
        <v>0</v>
      </c>
      <c r="I85" s="95">
        <f>'ул. Лермонтова 21'!D90</f>
        <v>0</v>
      </c>
      <c r="J85" s="95">
        <f>'ул. Расковой 4'!D90</f>
        <v>0</v>
      </c>
      <c r="K85" s="95">
        <f>'ул. Советская 5'!D90</f>
        <v>0</v>
      </c>
      <c r="L85" s="95">
        <f>'Фрязевское ш. 124'!D90</f>
        <v>0</v>
      </c>
      <c r="M85" s="96">
        <f t="shared" si="1"/>
        <v>0</v>
      </c>
    </row>
    <row r="86" spans="1:13" ht="15" customHeight="1">
      <c r="A86" s="98" t="s">
        <v>142</v>
      </c>
      <c r="B86" s="107" t="s">
        <v>71</v>
      </c>
      <c r="C86" s="20" t="s">
        <v>16</v>
      </c>
      <c r="D86" s="20">
        <f>'Больничный проезд 18'!D91</f>
        <v>0</v>
      </c>
      <c r="E86" s="94">
        <f>'Больничный проезд 22'!D91</f>
        <v>0</v>
      </c>
      <c r="F86" s="94">
        <f>'Больничный проезд 26'!D91</f>
        <v>0</v>
      </c>
      <c r="G86" s="94">
        <f>'ул. Лермонтова 7'!D91</f>
        <v>0</v>
      </c>
      <c r="H86" s="95">
        <f>'ул. Лермонтова 11'!D91</f>
        <v>0</v>
      </c>
      <c r="I86" s="95">
        <f>'ул. Лермонтова 21'!D91</f>
        <v>0</v>
      </c>
      <c r="J86" s="95">
        <f>'ул. Расковой 4'!D91</f>
        <v>0</v>
      </c>
      <c r="K86" s="95">
        <f>'ул. Советская 5'!D91</f>
        <v>0</v>
      </c>
      <c r="L86" s="95">
        <f>'Фрязевское ш. 124'!D91</f>
        <v>0</v>
      </c>
      <c r="M86" s="96">
        <f t="shared" si="1"/>
        <v>0</v>
      </c>
    </row>
    <row r="87" spans="1:13" ht="30" customHeight="1">
      <c r="A87" s="111" t="s">
        <v>143</v>
      </c>
      <c r="B87" s="112"/>
      <c r="C87" s="18"/>
      <c r="D87" s="20">
        <f>'Больничный проезд 18'!D92</f>
        <v>0</v>
      </c>
      <c r="E87" s="12">
        <f>'Больничный проезд 22'!D92</f>
        <v>0</v>
      </c>
      <c r="F87" s="12">
        <f>'Больничный проезд 26'!D92</f>
        <v>0</v>
      </c>
      <c r="G87" s="12">
        <f>'ул. Лермонтова 7'!D92</f>
        <v>0</v>
      </c>
      <c r="H87" s="66">
        <f>'ул. Лермонтова 11'!D92</f>
        <v>0</v>
      </c>
      <c r="I87" s="66">
        <f>'ул. Лермонтова 21'!D92</f>
        <v>0</v>
      </c>
      <c r="J87" s="66">
        <f>'ул. Расковой 4'!D92</f>
        <v>0</v>
      </c>
      <c r="K87" s="66">
        <f>'ул. Советская 5'!D92</f>
        <v>0</v>
      </c>
      <c r="L87" s="66">
        <f>'Фрязевское ш. 124'!D92</f>
        <v>0</v>
      </c>
      <c r="M87" s="77">
        <f t="shared" si="1"/>
        <v>0</v>
      </c>
    </row>
    <row r="88" spans="1:13" ht="15" customHeight="1">
      <c r="A88" s="6" t="s">
        <v>144</v>
      </c>
      <c r="B88" s="16" t="s">
        <v>145</v>
      </c>
      <c r="C88" s="8" t="s">
        <v>65</v>
      </c>
      <c r="D88" s="20">
        <f>'Больничный проезд 18'!D93</f>
        <v>0</v>
      </c>
      <c r="E88" s="12">
        <f>'Больничный проезд 22'!D93</f>
        <v>0</v>
      </c>
      <c r="F88" s="12">
        <f>'Больничный проезд 26'!D93</f>
        <v>0</v>
      </c>
      <c r="G88" s="12">
        <f>'ул. Лермонтова 7'!D93</f>
        <v>0</v>
      </c>
      <c r="H88" s="66">
        <f>'ул. Лермонтова 11'!D93</f>
        <v>0</v>
      </c>
      <c r="I88" s="66">
        <f>'ул. Лермонтова 21'!D93</f>
        <v>0</v>
      </c>
      <c r="J88" s="66">
        <f>'ул. Расковой 4'!D93</f>
        <v>1</v>
      </c>
      <c r="K88" s="66">
        <f>'ул. Советская 5'!D93</f>
        <v>16</v>
      </c>
      <c r="L88" s="66">
        <f>'Фрязевское ш. 124'!D93</f>
        <v>2</v>
      </c>
      <c r="M88" s="77">
        <f t="shared" si="1"/>
        <v>19</v>
      </c>
    </row>
    <row r="89" spans="1:13" ht="15" customHeight="1">
      <c r="A89" s="6" t="s">
        <v>146</v>
      </c>
      <c r="B89" s="16" t="s">
        <v>147</v>
      </c>
      <c r="C89" s="8" t="s">
        <v>65</v>
      </c>
      <c r="D89" s="20">
        <f>'Больничный проезд 18'!D94</f>
        <v>0</v>
      </c>
      <c r="E89" s="12">
        <f>'Больничный проезд 22'!D94</f>
        <v>0</v>
      </c>
      <c r="F89" s="12">
        <f>'Больничный проезд 26'!D94</f>
        <v>0</v>
      </c>
      <c r="G89" s="12">
        <f>'ул. Лермонтова 7'!D94</f>
        <v>0</v>
      </c>
      <c r="H89" s="66">
        <f>'ул. Лермонтова 11'!D94</f>
        <v>0</v>
      </c>
      <c r="I89" s="66">
        <f>'ул. Лермонтова 21'!D94</f>
        <v>0</v>
      </c>
      <c r="J89" s="66">
        <f>'ул. Расковой 4'!D94</f>
        <v>0</v>
      </c>
      <c r="K89" s="66">
        <f>'ул. Советская 5'!D94</f>
        <v>4</v>
      </c>
      <c r="L89" s="66">
        <f>'Фрязевское ш. 124'!D94</f>
        <v>0</v>
      </c>
      <c r="M89" s="77">
        <f t="shared" si="1"/>
        <v>4</v>
      </c>
    </row>
    <row r="90" spans="1:13" ht="15" customHeight="1">
      <c r="A90" s="6" t="s">
        <v>148</v>
      </c>
      <c r="B90" s="16" t="s">
        <v>149</v>
      </c>
      <c r="C90" s="8" t="s">
        <v>16</v>
      </c>
      <c r="D90" s="20">
        <f>'Больничный проезд 18'!D95</f>
        <v>0</v>
      </c>
      <c r="E90" s="12">
        <f>'Больничный проезд 22'!D95</f>
        <v>0</v>
      </c>
      <c r="F90" s="12">
        <f>'Больничный проезд 26'!D95</f>
        <v>0</v>
      </c>
      <c r="G90" s="12">
        <f>'ул. Лермонтова 7'!D95</f>
        <v>0</v>
      </c>
      <c r="H90" s="66">
        <f>'ул. Лермонтова 11'!D95</f>
        <v>0</v>
      </c>
      <c r="I90" s="66">
        <f>'ул. Лермонтова 21'!D95</f>
        <v>0</v>
      </c>
      <c r="J90" s="66">
        <f>'ул. Расковой 4'!D95</f>
        <v>7712</v>
      </c>
      <c r="K90" s="66">
        <f>'ул. Советская 5'!D95</f>
        <v>95039</v>
      </c>
      <c r="L90" s="66">
        <f>'Фрязевское ш. 124'!D95</f>
        <v>5820</v>
      </c>
      <c r="M90" s="77">
        <f t="shared" si="1"/>
        <v>108571</v>
      </c>
    </row>
    <row r="91" spans="1:7" ht="15">
      <c r="A91" s="2"/>
      <c r="B91" s="3"/>
      <c r="C91" s="1"/>
      <c r="D91" s="1"/>
      <c r="E91" s="1"/>
      <c r="F91" s="1"/>
      <c r="G91" s="1"/>
    </row>
    <row r="92" spans="1:7" ht="15">
      <c r="A92" s="2"/>
      <c r="B92" s="3"/>
      <c r="C92" s="1"/>
      <c r="D92" s="1"/>
      <c r="E92" s="1"/>
      <c r="F92" s="1"/>
      <c r="G92" s="1"/>
    </row>
    <row r="93" spans="1:7" ht="15">
      <c r="A93" s="2"/>
      <c r="B93" s="3"/>
      <c r="C93" s="1"/>
      <c r="D93" s="1"/>
      <c r="E93" s="1"/>
      <c r="F93" s="1"/>
      <c r="G93" s="1"/>
    </row>
    <row r="94" spans="1:7" ht="15">
      <c r="A94" s="23" t="s">
        <v>150</v>
      </c>
      <c r="B94" s="59" t="s">
        <v>185</v>
      </c>
      <c r="C94" s="1"/>
      <c r="D94" s="1"/>
      <c r="E94" s="1"/>
      <c r="F94" s="1"/>
      <c r="G94" s="1"/>
    </row>
    <row r="95" spans="1:7" ht="15">
      <c r="A95" s="2"/>
      <c r="B95" s="3"/>
      <c r="C95" s="1"/>
      <c r="D95" s="1"/>
      <c r="E95" s="1"/>
      <c r="F95" s="1"/>
      <c r="G95" s="1"/>
    </row>
    <row r="96" spans="1:13" ht="15">
      <c r="A96" s="25" t="s">
        <v>1</v>
      </c>
      <c r="B96" s="26" t="s">
        <v>152</v>
      </c>
      <c r="C96" s="25"/>
      <c r="D96" s="90" t="s">
        <v>207</v>
      </c>
      <c r="E96" s="90" t="s">
        <v>208</v>
      </c>
      <c r="F96" s="90" t="s">
        <v>209</v>
      </c>
      <c r="G96" s="90" t="s">
        <v>210</v>
      </c>
      <c r="H96" s="90" t="s">
        <v>211</v>
      </c>
      <c r="I96" s="90" t="s">
        <v>212</v>
      </c>
      <c r="J96" s="90" t="s">
        <v>213</v>
      </c>
      <c r="K96" s="90" t="s">
        <v>214</v>
      </c>
      <c r="L96" s="90" t="s">
        <v>215</v>
      </c>
      <c r="M96" s="91" t="s">
        <v>216</v>
      </c>
    </row>
    <row r="97" spans="1:13" ht="15.75">
      <c r="A97" s="25"/>
      <c r="B97" s="27" t="s">
        <v>154</v>
      </c>
      <c r="C97" s="60"/>
      <c r="D97" s="68">
        <f>'Больничный проезд 18'!D102</f>
        <v>31026.0558</v>
      </c>
      <c r="E97" s="68">
        <f>'Больничный проезд 22'!D102</f>
        <v>38342.8264</v>
      </c>
      <c r="F97" s="68">
        <f>'Больничный проезд 26'!D102</f>
        <v>58576.5282</v>
      </c>
      <c r="G97" s="68">
        <f>'ул. Лермонтова 7'!D102</f>
        <v>36532.350399999996</v>
      </c>
      <c r="H97" s="67">
        <f>'ул. Лермонтова 11'!D102</f>
        <v>43265.964</v>
      </c>
      <c r="I97" s="67">
        <f>'ул. Лермонтова 21'!D102</f>
        <v>30545.167199999996</v>
      </c>
      <c r="J97" s="67">
        <f>'ул. Расковой 4'!D102</f>
        <v>31388.9657</v>
      </c>
      <c r="K97" s="67">
        <f>'ул. Советская 5'!D102</f>
        <v>3926554.3567000004</v>
      </c>
      <c r="L97" s="67">
        <f>'Фрязевское ш. 124'!D102</f>
        <v>107781.5259</v>
      </c>
      <c r="M97" s="67">
        <f>SUM(D97:L97)</f>
        <v>4304013.7403</v>
      </c>
    </row>
    <row r="98" spans="1:13" ht="15.75">
      <c r="A98" s="25">
        <v>1</v>
      </c>
      <c r="B98" s="30" t="s">
        <v>155</v>
      </c>
      <c r="C98" s="31"/>
      <c r="D98" s="68">
        <f>'Больничный проезд 18'!D103</f>
        <v>0</v>
      </c>
      <c r="E98" s="68">
        <f>'Больничный проезд 22'!D103</f>
        <v>0</v>
      </c>
      <c r="F98" s="68">
        <f>'Больничный проезд 26'!D103</f>
        <v>4417</v>
      </c>
      <c r="G98" s="68">
        <f>'ул. Лермонтова 7'!D103</f>
        <v>0</v>
      </c>
      <c r="H98" s="67">
        <f>'ул. Лермонтова 11'!D103</f>
        <v>0</v>
      </c>
      <c r="I98" s="67">
        <f>'ул. Лермонтова 21'!D103</f>
        <v>0</v>
      </c>
      <c r="J98" s="67">
        <f>'ул. Расковой 4'!D103</f>
        <v>2568</v>
      </c>
      <c r="K98" s="67">
        <f>'ул. Советская 5'!D103</f>
        <v>360482</v>
      </c>
      <c r="L98" s="67">
        <f>'Фрязевское ш. 124'!D103</f>
        <v>7727</v>
      </c>
      <c r="M98" s="67">
        <f aca="true" t="shared" si="2" ref="M98:M143">SUM(D98:L98)</f>
        <v>375194</v>
      </c>
    </row>
    <row r="99" spans="1:13" ht="15.75">
      <c r="A99" s="25">
        <f>SUM(A98)+1</f>
        <v>2</v>
      </c>
      <c r="B99" s="30" t="s">
        <v>156</v>
      </c>
      <c r="C99" s="31"/>
      <c r="D99" s="68">
        <f>'Больничный проезд 18'!D104</f>
        <v>0</v>
      </c>
      <c r="E99" s="68">
        <f>'Больничный проезд 22'!D104</f>
        <v>0</v>
      </c>
      <c r="F99" s="68">
        <f>'Больничный проезд 26'!D104</f>
        <v>0</v>
      </c>
      <c r="G99" s="69">
        <f>'ул. Лермонтова 7'!D104</f>
        <v>0</v>
      </c>
      <c r="H99" s="67">
        <f>'ул. Лермонтова 11'!D104</f>
        <v>0</v>
      </c>
      <c r="I99" s="67">
        <f>'ул. Лермонтова 21'!D104</f>
        <v>0</v>
      </c>
      <c r="J99" s="67">
        <f>'ул. Расковой 4'!D104</f>
        <v>1343</v>
      </c>
      <c r="K99" s="67">
        <f>'ул. Советская 5'!D104</f>
        <v>192173</v>
      </c>
      <c r="L99" s="67">
        <f>'Фрязевское ш. 124'!D104</f>
        <v>0</v>
      </c>
      <c r="M99" s="67">
        <f t="shared" si="2"/>
        <v>193516</v>
      </c>
    </row>
    <row r="100" spans="1:13" ht="15.75">
      <c r="A100" s="33">
        <f>SUM(A99)+1</f>
        <v>3</v>
      </c>
      <c r="B100" s="34" t="s">
        <v>157</v>
      </c>
      <c r="C100" s="35"/>
      <c r="D100" s="68">
        <f>'Больничный проезд 18'!D105</f>
        <v>0</v>
      </c>
      <c r="E100" s="68">
        <f>'Больничный проезд 22'!D105</f>
        <v>0</v>
      </c>
      <c r="F100" s="68">
        <f>'Больничный проезд 26'!D105</f>
        <v>0</v>
      </c>
      <c r="G100" s="69">
        <f>'ул. Лермонтова 7'!D105</f>
        <v>0</v>
      </c>
      <c r="H100" s="67">
        <f>'ул. Лермонтова 11'!D105</f>
        <v>0</v>
      </c>
      <c r="I100" s="67">
        <f>'ул. Лермонтова 21'!D105</f>
        <v>0</v>
      </c>
      <c r="J100" s="67">
        <f>'ул. Расковой 4'!D105</f>
        <v>0</v>
      </c>
      <c r="K100" s="67">
        <f>'ул. Советская 5'!D105</f>
        <v>113568.7</v>
      </c>
      <c r="L100" s="67">
        <f>'Фрязевское ш. 124'!D105</f>
        <v>3769.93</v>
      </c>
      <c r="M100" s="67">
        <f t="shared" si="2"/>
        <v>117338.62999999999</v>
      </c>
    </row>
    <row r="101" spans="1:13" ht="15.75">
      <c r="A101" s="25">
        <f>SUM(A100)+1</f>
        <v>4</v>
      </c>
      <c r="B101" s="30" t="s">
        <v>158</v>
      </c>
      <c r="C101" s="35"/>
      <c r="D101" s="68">
        <f>'Больничный проезд 18'!D106</f>
        <v>0</v>
      </c>
      <c r="E101" s="68">
        <f>'Больничный проезд 22'!D106</f>
        <v>0</v>
      </c>
      <c r="F101" s="68">
        <f>'Больничный проезд 26'!D106</f>
        <v>0</v>
      </c>
      <c r="G101" s="69">
        <f>'ул. Лермонтова 7'!D106</f>
        <v>0</v>
      </c>
      <c r="H101" s="67">
        <f>'ул. Лермонтова 11'!D106</f>
        <v>0</v>
      </c>
      <c r="I101" s="67">
        <f>'ул. Лермонтова 21'!D106</f>
        <v>0</v>
      </c>
      <c r="J101" s="67">
        <f>'ул. Расковой 4'!D106</f>
        <v>0</v>
      </c>
      <c r="K101" s="67">
        <f>'ул. Советская 5'!D106</f>
        <v>0</v>
      </c>
      <c r="L101" s="67">
        <f>'Фрязевское ш. 124'!D106</f>
        <v>0</v>
      </c>
      <c r="M101" s="67">
        <f t="shared" si="2"/>
        <v>0</v>
      </c>
    </row>
    <row r="102" spans="1:13" ht="15.75">
      <c r="A102" s="25">
        <f>SUM(A101)+1</f>
        <v>5</v>
      </c>
      <c r="B102" s="30" t="s">
        <v>159</v>
      </c>
      <c r="C102" s="35"/>
      <c r="D102" s="68">
        <f>'Больничный проезд 18'!D107</f>
        <v>0</v>
      </c>
      <c r="E102" s="68">
        <f>'Больничный проезд 22'!D107</f>
        <v>0</v>
      </c>
      <c r="F102" s="68">
        <f>'Больничный проезд 26'!D107</f>
        <v>0</v>
      </c>
      <c r="G102" s="69">
        <f>'ул. Лермонтова 7'!D107</f>
        <v>0</v>
      </c>
      <c r="H102" s="67">
        <f>'ул. Лермонтова 11'!D107</f>
        <v>0</v>
      </c>
      <c r="I102" s="67">
        <f>'ул. Лермонтова 21'!D107</f>
        <v>0</v>
      </c>
      <c r="J102" s="67">
        <f>'ул. Расковой 4'!D107</f>
        <v>0</v>
      </c>
      <c r="K102" s="67">
        <f>'ул. Советская 5'!D107</f>
        <v>0</v>
      </c>
      <c r="L102" s="67">
        <f>'Фрязевское ш. 124'!D107</f>
        <v>0</v>
      </c>
      <c r="M102" s="67">
        <f t="shared" si="2"/>
        <v>0</v>
      </c>
    </row>
    <row r="103" spans="1:13" ht="15.75">
      <c r="A103" s="25" t="s">
        <v>7</v>
      </c>
      <c r="B103" s="37" t="s">
        <v>186</v>
      </c>
      <c r="C103" s="35"/>
      <c r="D103" s="68">
        <f>'Больничный проезд 18'!D108</f>
        <v>0</v>
      </c>
      <c r="E103" s="68">
        <f>'Больничный проезд 22'!D108</f>
        <v>0</v>
      </c>
      <c r="F103" s="68">
        <f>'Больничный проезд 26'!D108</f>
        <v>0</v>
      </c>
      <c r="G103" s="69">
        <f>'ул. Лермонтова 7'!D108</f>
        <v>0</v>
      </c>
      <c r="H103" s="67">
        <f>'ул. Лермонтова 11'!D108</f>
        <v>0</v>
      </c>
      <c r="I103" s="67">
        <f>'ул. Лермонтова 21'!D108</f>
        <v>0</v>
      </c>
      <c r="J103" s="67">
        <f>'ул. Расковой 4'!D108</f>
        <v>0</v>
      </c>
      <c r="K103" s="67">
        <f>'ул. Советская 5'!D108</f>
        <v>0</v>
      </c>
      <c r="L103" s="67">
        <f>'Фрязевское ш. 124'!D108</f>
        <v>0</v>
      </c>
      <c r="M103" s="67">
        <f t="shared" si="2"/>
        <v>0</v>
      </c>
    </row>
    <row r="104" spans="1:13" ht="15.75">
      <c r="A104" s="25"/>
      <c r="B104" s="38" t="s">
        <v>187</v>
      </c>
      <c r="C104" s="35"/>
      <c r="D104" s="68">
        <f>'Больничный проезд 18'!D109</f>
        <v>0</v>
      </c>
      <c r="E104" s="68">
        <f>'Больничный проезд 22'!D109</f>
        <v>0</v>
      </c>
      <c r="F104" s="68">
        <f>'Больничный проезд 26'!D109</f>
        <v>0</v>
      </c>
      <c r="G104" s="69">
        <f>'ул. Лермонтова 7'!D109</f>
        <v>0</v>
      </c>
      <c r="H104" s="67">
        <f>'ул. Лермонтова 11'!D109</f>
        <v>0</v>
      </c>
      <c r="I104" s="67">
        <f>'ул. Лермонтова 21'!D109</f>
        <v>0</v>
      </c>
      <c r="J104" s="67">
        <f>'ул. Расковой 4'!D109</f>
        <v>0</v>
      </c>
      <c r="K104" s="67">
        <f>'ул. Советская 5'!D109</f>
        <v>0</v>
      </c>
      <c r="L104" s="67">
        <f>'Фрязевское ш. 124'!D109</f>
        <v>0</v>
      </c>
      <c r="M104" s="67">
        <f t="shared" si="2"/>
        <v>0</v>
      </c>
    </row>
    <row r="105" spans="1:13" ht="15.75">
      <c r="A105" s="25"/>
      <c r="B105" s="38" t="s">
        <v>188</v>
      </c>
      <c r="C105" s="35"/>
      <c r="D105" s="68">
        <f>'Больничный проезд 18'!D110</f>
        <v>0</v>
      </c>
      <c r="E105" s="68">
        <f>'Больничный проезд 22'!D110</f>
        <v>0</v>
      </c>
      <c r="F105" s="68">
        <f>'Больничный проезд 26'!D110</f>
        <v>0</v>
      </c>
      <c r="G105" s="69">
        <f>'ул. Лермонтова 7'!D110</f>
        <v>0</v>
      </c>
      <c r="H105" s="67">
        <f>'ул. Лермонтова 11'!D110</f>
        <v>0</v>
      </c>
      <c r="I105" s="67">
        <f>'ул. Лермонтова 21'!D110</f>
        <v>0</v>
      </c>
      <c r="J105" s="67">
        <f>'ул. Расковой 4'!D110</f>
        <v>0</v>
      </c>
      <c r="K105" s="67">
        <f>'ул. Советская 5'!D110</f>
        <v>0</v>
      </c>
      <c r="L105" s="67">
        <f>'Фрязевское ш. 124'!D110</f>
        <v>0</v>
      </c>
      <c r="M105" s="67">
        <f t="shared" si="2"/>
        <v>0</v>
      </c>
    </row>
    <row r="106" spans="1:13" ht="15.75">
      <c r="A106" s="25" t="s">
        <v>7</v>
      </c>
      <c r="B106" s="39" t="s">
        <v>189</v>
      </c>
      <c r="C106" s="35"/>
      <c r="D106" s="68">
        <f>'Больничный проезд 18'!D111</f>
        <v>0</v>
      </c>
      <c r="E106" s="68">
        <f>'Больничный проезд 22'!D111</f>
        <v>0</v>
      </c>
      <c r="F106" s="68">
        <f>'Больничный проезд 26'!D111</f>
        <v>0</v>
      </c>
      <c r="G106" s="69">
        <f>'ул. Лермонтова 7'!D111</f>
        <v>0</v>
      </c>
      <c r="H106" s="67">
        <f>'ул. Лермонтова 11'!D111</f>
        <v>0</v>
      </c>
      <c r="I106" s="67">
        <f>'ул. Лермонтова 21'!D111</f>
        <v>0</v>
      </c>
      <c r="J106" s="67">
        <f>'ул. Расковой 4'!D111</f>
        <v>0</v>
      </c>
      <c r="K106" s="67">
        <f>'ул. Советская 5'!D111</f>
        <v>0</v>
      </c>
      <c r="L106" s="67">
        <f>'Фрязевское ш. 124'!D111</f>
        <v>0</v>
      </c>
      <c r="M106" s="67">
        <f t="shared" si="2"/>
        <v>0</v>
      </c>
    </row>
    <row r="107" spans="1:13" ht="15.75">
      <c r="A107" s="40" t="s">
        <v>7</v>
      </c>
      <c r="B107" s="41" t="s">
        <v>203</v>
      </c>
      <c r="C107" s="42"/>
      <c r="D107" s="68">
        <f>'Больничный проезд 18'!D112</f>
        <v>0</v>
      </c>
      <c r="E107" s="68">
        <f>'Больничный проезд 22'!D112</f>
        <v>0</v>
      </c>
      <c r="F107" s="68">
        <f>'Больничный проезд 26'!D112</f>
        <v>0</v>
      </c>
      <c r="G107" s="69">
        <f>'ул. Лермонтова 7'!D112</f>
        <v>0</v>
      </c>
      <c r="H107" s="67">
        <f>'ул. Лермонтова 11'!D112</f>
        <v>0</v>
      </c>
      <c r="I107" s="67">
        <f>'ул. Лермонтова 21'!D112</f>
        <v>0</v>
      </c>
      <c r="J107" s="67">
        <f>'ул. Расковой 4'!D112</f>
        <v>0</v>
      </c>
      <c r="K107" s="67">
        <f>'ул. Советская 5'!D112</f>
        <v>0</v>
      </c>
      <c r="L107" s="67">
        <f>'Фрязевское ш. 124'!D112</f>
        <v>0</v>
      </c>
      <c r="M107" s="67">
        <f t="shared" si="2"/>
        <v>0</v>
      </c>
    </row>
    <row r="108" spans="1:13" ht="71.25" customHeight="1">
      <c r="A108" s="25">
        <f>SUM(A102)+1</f>
        <v>6</v>
      </c>
      <c r="B108" s="74" t="s">
        <v>164</v>
      </c>
      <c r="C108" s="75"/>
      <c r="D108" s="68">
        <f>'Больничный проезд 18'!D113</f>
        <v>15440.89</v>
      </c>
      <c r="E108" s="68">
        <f>'Больничный проезд 22'!D113</f>
        <v>22474.73</v>
      </c>
      <c r="F108" s="68">
        <f>'Больничный проезд 26'!D113</f>
        <v>28496.78</v>
      </c>
      <c r="G108" s="69">
        <f>'ул. Лермонтова 7'!D113</f>
        <v>18456.32</v>
      </c>
      <c r="H108" s="67">
        <f>'ул. Лермонтова 11'!D113</f>
        <v>25297.08</v>
      </c>
      <c r="I108" s="67">
        <f>'ул. Лермонтова 21'!D113</f>
        <v>13256.83</v>
      </c>
      <c r="J108" s="67">
        <f>'ул. Расковой 4'!D113</f>
        <v>11757.58</v>
      </c>
      <c r="K108" s="67">
        <f>'ул. Советская 5'!D113</f>
        <v>1578268.5899999999</v>
      </c>
      <c r="L108" s="67">
        <f>'Фрязевское ш. 124'!D113</f>
        <v>54511.869999999995</v>
      </c>
      <c r="M108" s="67">
        <f t="shared" si="2"/>
        <v>1767960.67</v>
      </c>
    </row>
    <row r="109" spans="1:13" ht="63" customHeight="1">
      <c r="A109" s="45" t="s">
        <v>7</v>
      </c>
      <c r="B109" s="46" t="s">
        <v>165</v>
      </c>
      <c r="C109" s="47"/>
      <c r="D109" s="68">
        <f>'Больничный проезд 18'!D114</f>
        <v>10708</v>
      </c>
      <c r="E109" s="68">
        <f>'Больничный проезд 22'!D114</f>
        <v>9811</v>
      </c>
      <c r="F109" s="68">
        <f>'Больничный проезд 26'!D114</f>
        <v>14505</v>
      </c>
      <c r="G109" s="69">
        <f>'ул. Лермонтова 7'!D114</f>
        <v>8956</v>
      </c>
      <c r="H109" s="67">
        <f>'ул. Лермонтова 11'!D114</f>
        <v>9079</v>
      </c>
      <c r="I109" s="67">
        <f>'ул. Лермонтова 21'!D114</f>
        <v>9062</v>
      </c>
      <c r="J109" s="67">
        <f>'ул. Расковой 4'!D114</f>
        <v>8121</v>
      </c>
      <c r="K109" s="67">
        <f>'ул. Советская 5'!D114</f>
        <v>908417</v>
      </c>
      <c r="L109" s="67">
        <f>'Фрязевское ш. 124'!D114</f>
        <v>24965</v>
      </c>
      <c r="M109" s="67">
        <f t="shared" si="2"/>
        <v>1003624</v>
      </c>
    </row>
    <row r="110" spans="1:13" ht="15.75">
      <c r="A110" s="49" t="s">
        <v>7</v>
      </c>
      <c r="B110" s="50" t="s">
        <v>190</v>
      </c>
      <c r="C110" s="35"/>
      <c r="D110" s="68">
        <f>'Больничный проезд 18'!D115</f>
        <v>3308</v>
      </c>
      <c r="E110" s="68">
        <f>'Больничный проезд 22'!D115</f>
        <v>3031</v>
      </c>
      <c r="F110" s="68">
        <f>'Больничный проезд 26'!D115</f>
        <v>4482</v>
      </c>
      <c r="G110" s="69">
        <f>'ул. Лермонтова 7'!D115</f>
        <v>2767</v>
      </c>
      <c r="H110" s="67">
        <f>'ул. Лермонтова 11'!D115</f>
        <v>2805</v>
      </c>
      <c r="I110" s="67">
        <f>'ул. Лермонтова 21'!D115</f>
        <v>2800</v>
      </c>
      <c r="J110" s="67">
        <f>'ул. Расковой 4'!D115</f>
        <v>2509</v>
      </c>
      <c r="K110" s="67">
        <f>'ул. Советская 5'!D115</f>
        <v>280700</v>
      </c>
      <c r="L110" s="67">
        <f>'Фрязевское ш. 124'!D115</f>
        <v>7718</v>
      </c>
      <c r="M110" s="67">
        <f t="shared" si="2"/>
        <v>310120</v>
      </c>
    </row>
    <row r="111" spans="1:13" ht="15.75">
      <c r="A111" s="49" t="s">
        <v>7</v>
      </c>
      <c r="B111" s="50" t="s">
        <v>191</v>
      </c>
      <c r="C111" s="35"/>
      <c r="D111" s="68">
        <f>'Больничный проезд 18'!D116</f>
        <v>239.89</v>
      </c>
      <c r="E111" s="68">
        <f>'Больничный проезд 22'!D116</f>
        <v>212.73</v>
      </c>
      <c r="F111" s="68">
        <f>'Больничный проезд 26'!D116</f>
        <v>317.89</v>
      </c>
      <c r="G111" s="69">
        <f>'ул. Лермонтова 7'!D116</f>
        <v>231.63</v>
      </c>
      <c r="H111" s="67">
        <f>'ул. Лермонтова 11'!D116</f>
        <v>235.36</v>
      </c>
      <c r="I111" s="67">
        <f>'ул. Лермонтова 21'!D116</f>
        <v>234.83</v>
      </c>
      <c r="J111" s="67">
        <f>'ул. Расковой 4'!D116</f>
        <v>106.58</v>
      </c>
      <c r="K111" s="67">
        <f>'ул. Советская 5'!D116</f>
        <v>31415.42</v>
      </c>
      <c r="L111" s="67">
        <f>'Фрязевское ш. 124'!D116</f>
        <v>3354.06</v>
      </c>
      <c r="M111" s="67">
        <f t="shared" si="2"/>
        <v>36348.39</v>
      </c>
    </row>
    <row r="112" spans="1:13" ht="15.75">
      <c r="A112" s="49" t="s">
        <v>7</v>
      </c>
      <c r="B112" s="50" t="s">
        <v>192</v>
      </c>
      <c r="C112" s="35"/>
      <c r="D112" s="68">
        <f>'Больничный проезд 18'!D117</f>
        <v>0</v>
      </c>
      <c r="E112" s="68">
        <f>'Больничный проезд 22'!D117</f>
        <v>8370</v>
      </c>
      <c r="F112" s="68">
        <f>'Больничный проезд 26'!D117</f>
        <v>0</v>
      </c>
      <c r="G112" s="69">
        <f>'ул. Лермонтова 7'!D117</f>
        <v>0</v>
      </c>
      <c r="H112" s="67">
        <f>'ул. Лермонтова 11'!D117</f>
        <v>0</v>
      </c>
      <c r="I112" s="67">
        <f>'ул. Лермонтова 21'!D117</f>
        <v>0</v>
      </c>
      <c r="J112" s="67">
        <f>'ул. Расковой 4'!D117</f>
        <v>27</v>
      </c>
      <c r="K112" s="67">
        <f>'ул. Советская 5'!D117</f>
        <v>3814</v>
      </c>
      <c r="L112" s="67">
        <f>'Фрязевское ш. 124'!D117</f>
        <v>87</v>
      </c>
      <c r="M112" s="67">
        <f t="shared" si="2"/>
        <v>12298</v>
      </c>
    </row>
    <row r="113" spans="1:13" ht="15.75">
      <c r="A113" s="49"/>
      <c r="B113" s="50"/>
      <c r="C113" s="35"/>
      <c r="D113" s="68">
        <f>'Больничный проезд 18'!D118</f>
        <v>0</v>
      </c>
      <c r="E113" s="68">
        <f>'Больничный проезд 22'!D118</f>
        <v>8370</v>
      </c>
      <c r="F113" s="68">
        <f>'Больничный проезд 26'!D118</f>
        <v>0</v>
      </c>
      <c r="G113" s="69">
        <f>'ул. Лермонтова 7'!D118</f>
        <v>0</v>
      </c>
      <c r="H113" s="67">
        <f>'ул. Лермонтова 11'!D118</f>
        <v>0</v>
      </c>
      <c r="I113" s="67">
        <f>'ул. Лермонтова 21'!D118</f>
        <v>0</v>
      </c>
      <c r="J113" s="67">
        <f>'ул. Расковой 4'!D118</f>
        <v>27</v>
      </c>
      <c r="K113" s="67">
        <f>'ул. Советская 5'!D118</f>
        <v>3814</v>
      </c>
      <c r="L113" s="67">
        <f>'Фрязевское ш. 124'!D118</f>
        <v>87</v>
      </c>
      <c r="M113" s="67">
        <f t="shared" si="2"/>
        <v>12298</v>
      </c>
    </row>
    <row r="114" spans="1:13" ht="15.75">
      <c r="A114" s="49"/>
      <c r="B114" s="50"/>
      <c r="C114" s="35"/>
      <c r="D114" s="68">
        <f>'Больничный проезд 18'!D119</f>
        <v>0</v>
      </c>
      <c r="E114" s="68">
        <f>'Больничный проезд 22'!D119</f>
        <v>0</v>
      </c>
      <c r="F114" s="68">
        <f>'Больничный проезд 26'!D119</f>
        <v>0</v>
      </c>
      <c r="G114" s="69">
        <f>'ул. Лермонтова 7'!D119</f>
        <v>0</v>
      </c>
      <c r="H114" s="67">
        <f>'ул. Лермонтова 11'!D119</f>
        <v>0</v>
      </c>
      <c r="I114" s="67">
        <f>'ул. Лермонтова 21'!D119</f>
        <v>0</v>
      </c>
      <c r="J114" s="67">
        <f>'ул. Расковой 4'!D119</f>
        <v>0</v>
      </c>
      <c r="K114" s="67">
        <f>'ул. Советская 5'!D119</f>
        <v>0</v>
      </c>
      <c r="L114" s="67">
        <f>'Фрязевское ш. 124'!D119</f>
        <v>0</v>
      </c>
      <c r="M114" s="67">
        <f t="shared" si="2"/>
        <v>0</v>
      </c>
    </row>
    <row r="115" spans="1:13" ht="15.75">
      <c r="A115" s="49"/>
      <c r="B115" s="50"/>
      <c r="C115" s="35"/>
      <c r="D115" s="68">
        <f>'Больничный проезд 18'!D120</f>
        <v>0</v>
      </c>
      <c r="E115" s="68">
        <f>'Больничный проезд 22'!D120</f>
        <v>0</v>
      </c>
      <c r="F115" s="68">
        <f>'Больничный проезд 26'!D120</f>
        <v>0</v>
      </c>
      <c r="G115" s="69">
        <f>'ул. Лермонтова 7'!D120</f>
        <v>0</v>
      </c>
      <c r="H115" s="67">
        <f>'ул. Лермонтова 11'!D120</f>
        <v>0</v>
      </c>
      <c r="I115" s="67">
        <f>'ул. Лермонтова 21'!D120</f>
        <v>0</v>
      </c>
      <c r="J115" s="67">
        <f>'ул. Расковой 4'!D120</f>
        <v>0</v>
      </c>
      <c r="K115" s="67">
        <f>'ул. Советская 5'!D120</f>
        <v>0</v>
      </c>
      <c r="L115" s="67">
        <f>'Фрязевское ш. 124'!D120</f>
        <v>0</v>
      </c>
      <c r="M115" s="67">
        <f t="shared" si="2"/>
        <v>0</v>
      </c>
    </row>
    <row r="116" spans="1:13" ht="15.75">
      <c r="A116" s="49"/>
      <c r="B116" s="50"/>
      <c r="C116" s="35"/>
      <c r="D116" s="68">
        <f>'Больничный проезд 18'!D121</f>
        <v>0</v>
      </c>
      <c r="E116" s="68">
        <f>'Больничный проезд 22'!D121</f>
        <v>0</v>
      </c>
      <c r="F116" s="68">
        <f>'Больничный проезд 26'!D121</f>
        <v>0</v>
      </c>
      <c r="G116" s="69">
        <f>'ул. Лермонтова 7'!D121</f>
        <v>0</v>
      </c>
      <c r="H116" s="67">
        <f>'ул. Лермонтова 11'!D121</f>
        <v>0</v>
      </c>
      <c r="I116" s="67">
        <f>'ул. Лермонтова 21'!D121</f>
        <v>0</v>
      </c>
      <c r="J116" s="67">
        <f>'ул. Расковой 4'!D121</f>
        <v>0</v>
      </c>
      <c r="K116" s="67">
        <f>'ул. Советская 5'!D121</f>
        <v>0</v>
      </c>
      <c r="L116" s="67">
        <f>'Фрязевское ш. 124'!D121</f>
        <v>0</v>
      </c>
      <c r="M116" s="67">
        <f t="shared" si="2"/>
        <v>0</v>
      </c>
    </row>
    <row r="117" spans="1:13" ht="15.75">
      <c r="A117" s="49"/>
      <c r="B117" s="50"/>
      <c r="C117" s="35"/>
      <c r="D117" s="68">
        <f>'Больничный проезд 18'!D122</f>
        <v>0</v>
      </c>
      <c r="E117" s="68">
        <f>'Больничный проезд 22'!D122</f>
        <v>0</v>
      </c>
      <c r="F117" s="68">
        <f>'Больничный проезд 26'!D122</f>
        <v>0</v>
      </c>
      <c r="G117" s="69">
        <f>'ул. Лермонтова 7'!D122</f>
        <v>0</v>
      </c>
      <c r="H117" s="67">
        <f>'ул. Лермонтова 11'!D122</f>
        <v>0</v>
      </c>
      <c r="I117" s="67">
        <f>'ул. Лермонтова 21'!D122</f>
        <v>0</v>
      </c>
      <c r="J117" s="67">
        <f>'ул. Расковой 4'!D122</f>
        <v>0</v>
      </c>
      <c r="K117" s="67">
        <f>'ул. Советская 5'!D122</f>
        <v>0</v>
      </c>
      <c r="L117" s="67">
        <f>'Фрязевское ш. 124'!D122</f>
        <v>0</v>
      </c>
      <c r="M117" s="67">
        <f t="shared" si="2"/>
        <v>0</v>
      </c>
    </row>
    <row r="118" spans="1:13" ht="15.75">
      <c r="A118" s="49"/>
      <c r="B118" s="50"/>
      <c r="C118" s="35"/>
      <c r="D118" s="68">
        <f>'Больничный проезд 18'!D123</f>
        <v>0</v>
      </c>
      <c r="E118" s="68">
        <f>'Больничный проезд 22'!D123</f>
        <v>0</v>
      </c>
      <c r="F118" s="68">
        <f>'Больничный проезд 26'!D123</f>
        <v>0</v>
      </c>
      <c r="G118" s="69">
        <f>'ул. Лермонтова 7'!D123</f>
        <v>0</v>
      </c>
      <c r="H118" s="67">
        <f>'ул. Лермонтова 11'!D123</f>
        <v>0</v>
      </c>
      <c r="I118" s="67">
        <f>'ул. Лермонтова 21'!D123</f>
        <v>0</v>
      </c>
      <c r="J118" s="67">
        <f>'ул. Расковой 4'!D123</f>
        <v>0</v>
      </c>
      <c r="K118" s="67">
        <f>'ул. Советская 5'!D123</f>
        <v>0</v>
      </c>
      <c r="L118" s="67">
        <f>'Фрязевское ш. 124'!D123</f>
        <v>0</v>
      </c>
      <c r="M118" s="67">
        <f t="shared" si="2"/>
        <v>0</v>
      </c>
    </row>
    <row r="119" spans="1:13" ht="15.75">
      <c r="A119" s="49" t="s">
        <v>7</v>
      </c>
      <c r="B119" s="50" t="s">
        <v>193</v>
      </c>
      <c r="C119" s="35"/>
      <c r="D119" s="68">
        <f>'Больничный проезд 18'!D124</f>
        <v>653</v>
      </c>
      <c r="E119" s="68">
        <f>'Больничный проезд 22'!D124</f>
        <v>580</v>
      </c>
      <c r="F119" s="68">
        <f>'Больничный проезд 26'!D124</f>
        <v>965</v>
      </c>
      <c r="G119" s="69">
        <f>'ул. Лермонтова 7'!D124</f>
        <v>630</v>
      </c>
      <c r="H119" s="67">
        <f>'ул. Лермонтова 11'!D124</f>
        <v>640</v>
      </c>
      <c r="I119" s="67">
        <f>'ул. Лермонтова 21'!D124</f>
        <v>640</v>
      </c>
      <c r="J119" s="67">
        <f>'ул. Расковой 4'!D124</f>
        <v>563</v>
      </c>
      <c r="K119" s="67">
        <f>'ул. Советская 5'!D124</f>
        <v>74500</v>
      </c>
      <c r="L119" s="67">
        <f>'Фрязевское ш. 124'!D124</f>
        <v>1680</v>
      </c>
      <c r="M119" s="67">
        <f t="shared" si="2"/>
        <v>80851</v>
      </c>
    </row>
    <row r="120" spans="1:13" ht="15.75">
      <c r="A120" s="49" t="s">
        <v>7</v>
      </c>
      <c r="B120" s="50" t="s">
        <v>194</v>
      </c>
      <c r="C120" s="35"/>
      <c r="D120" s="68">
        <f>'Больничный проезд 18'!D125</f>
        <v>0</v>
      </c>
      <c r="E120" s="68">
        <f>'Больничный проезд 22'!D125</f>
        <v>0</v>
      </c>
      <c r="F120" s="68">
        <f>'Больничный проезд 26'!D125</f>
        <v>7506.89</v>
      </c>
      <c r="G120" s="69">
        <f>'ул. Лермонтова 7'!D125</f>
        <v>5357.69</v>
      </c>
      <c r="H120" s="67">
        <f>'ул. Лермонтова 11'!D125</f>
        <v>12018.72</v>
      </c>
      <c r="I120" s="67">
        <f>'ул. Лермонтова 21'!D125</f>
        <v>0</v>
      </c>
      <c r="J120" s="67">
        <f>'ул. Расковой 4'!D125</f>
        <v>0</v>
      </c>
      <c r="K120" s="67">
        <f>'ул. Советская 5'!D125</f>
        <v>219684.17</v>
      </c>
      <c r="L120" s="67">
        <f>'Фрязевское ш. 124'!D125</f>
        <v>15306.81</v>
      </c>
      <c r="M120" s="67">
        <f t="shared" si="2"/>
        <v>259874.28</v>
      </c>
    </row>
    <row r="121" spans="1:13" ht="15.75">
      <c r="A121" s="49"/>
      <c r="B121" s="61"/>
      <c r="C121" s="35"/>
      <c r="D121" s="68">
        <f>'Больничный проезд 18'!D126</f>
        <v>0</v>
      </c>
      <c r="E121" s="68">
        <f>'Больничный проезд 22'!D126</f>
        <v>0</v>
      </c>
      <c r="F121" s="68">
        <f>'Больничный проезд 26'!D126</f>
        <v>7506.89</v>
      </c>
      <c r="G121" s="69">
        <f>'ул. Лермонтова 7'!D126</f>
        <v>5357.69</v>
      </c>
      <c r="H121" s="67">
        <f>'ул. Лермонтова 11'!D126</f>
        <v>12018.72</v>
      </c>
      <c r="I121" s="67">
        <f>'ул. Лермонтова 21'!D126</f>
        <v>0</v>
      </c>
      <c r="J121" s="67">
        <f>'ул. Расковой 4'!D126</f>
        <v>0</v>
      </c>
      <c r="K121" s="67">
        <f>'ул. Советская 5'!D126</f>
        <v>217502</v>
      </c>
      <c r="L121" s="67">
        <f>'Фрязевское ш. 124'!D126</f>
        <v>15306.81</v>
      </c>
      <c r="M121" s="67">
        <f t="shared" si="2"/>
        <v>257692.11</v>
      </c>
    </row>
    <row r="122" spans="1:13" ht="15.75">
      <c r="A122" s="49"/>
      <c r="B122" s="61"/>
      <c r="C122" s="35"/>
      <c r="D122" s="68">
        <f>'Больничный проезд 18'!D127</f>
        <v>0</v>
      </c>
      <c r="E122" s="68">
        <f>'Больничный проезд 22'!D127</f>
        <v>0</v>
      </c>
      <c r="F122" s="68">
        <f>'Больничный проезд 26'!D127</f>
        <v>0</v>
      </c>
      <c r="G122" s="69">
        <f>'ул. Лермонтова 7'!D127</f>
        <v>0</v>
      </c>
      <c r="H122" s="67">
        <f>'ул. Лермонтова 11'!D127</f>
        <v>0</v>
      </c>
      <c r="I122" s="67">
        <f>'ул. Лермонтова 21'!D127</f>
        <v>0</v>
      </c>
      <c r="J122" s="67">
        <f>'ул. Расковой 4'!D127</f>
        <v>0</v>
      </c>
      <c r="K122" s="67">
        <f>'ул. Советская 5'!D127</f>
        <v>2182.17</v>
      </c>
      <c r="L122" s="67">
        <f>'Фрязевское ш. 124'!D127</f>
        <v>0</v>
      </c>
      <c r="M122" s="67">
        <f t="shared" si="2"/>
        <v>2182.17</v>
      </c>
    </row>
    <row r="123" spans="1:13" ht="15.75">
      <c r="A123" s="49"/>
      <c r="B123" s="61"/>
      <c r="C123" s="35"/>
      <c r="D123" s="68">
        <f>'Больничный проезд 18'!D128</f>
        <v>0</v>
      </c>
      <c r="E123" s="68">
        <f>'Больничный проезд 22'!D128</f>
        <v>0</v>
      </c>
      <c r="F123" s="68">
        <f>'Больничный проезд 26'!D128</f>
        <v>0</v>
      </c>
      <c r="G123" s="69">
        <f>'ул. Лермонтова 7'!D128</f>
        <v>0</v>
      </c>
      <c r="H123" s="67">
        <f>'ул. Лермонтова 11'!D128</f>
        <v>0</v>
      </c>
      <c r="I123" s="67">
        <f>'ул. Лермонтова 21'!D128</f>
        <v>0</v>
      </c>
      <c r="J123" s="67">
        <f>'ул. Расковой 4'!D128</f>
        <v>0</v>
      </c>
      <c r="K123" s="67">
        <f>'ул. Советская 5'!D128</f>
        <v>0</v>
      </c>
      <c r="L123" s="67">
        <f>'Фрязевское ш. 124'!D128</f>
        <v>0</v>
      </c>
      <c r="M123" s="67">
        <f t="shared" si="2"/>
        <v>0</v>
      </c>
    </row>
    <row r="124" spans="1:13" ht="15.75">
      <c r="A124" s="49"/>
      <c r="B124" s="61"/>
      <c r="C124" s="35"/>
      <c r="D124" s="68">
        <f>'Больничный проезд 18'!D129</f>
        <v>0</v>
      </c>
      <c r="E124" s="68">
        <f>'Больничный проезд 22'!D129</f>
        <v>0</v>
      </c>
      <c r="F124" s="68">
        <f>'Больничный проезд 26'!D129</f>
        <v>0</v>
      </c>
      <c r="G124" s="69">
        <f>'ул. Лермонтова 7'!D129</f>
        <v>0</v>
      </c>
      <c r="H124" s="67">
        <f>'ул. Лермонтова 11'!D129</f>
        <v>0</v>
      </c>
      <c r="I124" s="67">
        <f>'ул. Лермонтова 21'!D129</f>
        <v>0</v>
      </c>
      <c r="J124" s="67">
        <f>'ул. Расковой 4'!D129</f>
        <v>0</v>
      </c>
      <c r="K124" s="67">
        <f>'ул. Советская 5'!D129</f>
        <v>0</v>
      </c>
      <c r="L124" s="67">
        <f>'Фрязевское ш. 124'!D129</f>
        <v>0</v>
      </c>
      <c r="M124" s="67">
        <f t="shared" si="2"/>
        <v>0</v>
      </c>
    </row>
    <row r="125" spans="1:13" ht="15.75">
      <c r="A125" s="49"/>
      <c r="B125" s="61"/>
      <c r="C125" s="35"/>
      <c r="D125" s="68">
        <f>'Больничный проезд 18'!D130</f>
        <v>0</v>
      </c>
      <c r="E125" s="68">
        <f>'Больничный проезд 22'!D130</f>
        <v>0</v>
      </c>
      <c r="F125" s="68">
        <f>'Больничный проезд 26'!D130</f>
        <v>0</v>
      </c>
      <c r="G125" s="69">
        <f>'ул. Лермонтова 7'!D130</f>
        <v>0</v>
      </c>
      <c r="H125" s="67">
        <f>'ул. Лермонтова 11'!D130</f>
        <v>0</v>
      </c>
      <c r="I125" s="67">
        <f>'ул. Лермонтова 21'!D130</f>
        <v>0</v>
      </c>
      <c r="J125" s="67">
        <f>'ул. Расковой 4'!D130</f>
        <v>0</v>
      </c>
      <c r="K125" s="67">
        <f>'ул. Советская 5'!D130</f>
        <v>0</v>
      </c>
      <c r="L125" s="67">
        <f>'Фрязевское ш. 124'!D130</f>
        <v>0</v>
      </c>
      <c r="M125" s="67">
        <f t="shared" si="2"/>
        <v>0</v>
      </c>
    </row>
    <row r="126" spans="1:13" ht="15.75">
      <c r="A126" s="49"/>
      <c r="B126" s="61"/>
      <c r="C126" s="35"/>
      <c r="D126" s="68">
        <f>'Больничный проезд 18'!D131</f>
        <v>0</v>
      </c>
      <c r="E126" s="68">
        <f>'Больничный проезд 22'!D131</f>
        <v>0</v>
      </c>
      <c r="F126" s="68">
        <f>'Больничный проезд 26'!D131</f>
        <v>0</v>
      </c>
      <c r="G126" s="69">
        <f>'ул. Лермонтова 7'!D131</f>
        <v>0</v>
      </c>
      <c r="H126" s="67">
        <f>'ул. Лермонтова 11'!D131</f>
        <v>0</v>
      </c>
      <c r="I126" s="67">
        <f>'ул. Лермонтова 21'!D131</f>
        <v>0</v>
      </c>
      <c r="J126" s="67">
        <f>'ул. Расковой 4'!D131</f>
        <v>0</v>
      </c>
      <c r="K126" s="67">
        <f>'ул. Советская 5'!D131</f>
        <v>0</v>
      </c>
      <c r="L126" s="67">
        <f>'Фрязевское ш. 124'!D131</f>
        <v>0</v>
      </c>
      <c r="M126" s="67">
        <f t="shared" si="2"/>
        <v>0</v>
      </c>
    </row>
    <row r="127" spans="1:13" ht="15.75">
      <c r="A127" s="49"/>
      <c r="B127" s="61"/>
      <c r="C127" s="35"/>
      <c r="D127" s="68">
        <f>'Больничный проезд 18'!D132</f>
        <v>0</v>
      </c>
      <c r="E127" s="68">
        <f>'Больничный проезд 22'!D132</f>
        <v>0</v>
      </c>
      <c r="F127" s="68">
        <f>'Больничный проезд 26'!D132</f>
        <v>0</v>
      </c>
      <c r="G127" s="69">
        <f>'ул. Лермонтова 7'!D132</f>
        <v>0</v>
      </c>
      <c r="H127" s="67">
        <f>'ул. Лермонтова 11'!D132</f>
        <v>0</v>
      </c>
      <c r="I127" s="67">
        <f>'ул. Лермонтова 21'!D132</f>
        <v>0</v>
      </c>
      <c r="J127" s="67">
        <f>'ул. Расковой 4'!D132</f>
        <v>0</v>
      </c>
      <c r="K127" s="67">
        <f>'ул. Советская 5'!D132</f>
        <v>0</v>
      </c>
      <c r="L127" s="67">
        <f>'Фрязевское ш. 124'!D132</f>
        <v>0</v>
      </c>
      <c r="M127" s="67">
        <f t="shared" si="2"/>
        <v>0</v>
      </c>
    </row>
    <row r="128" spans="1:13" ht="15.75">
      <c r="A128" s="49"/>
      <c r="B128" s="61"/>
      <c r="C128" s="35"/>
      <c r="D128" s="68">
        <f>'Больничный проезд 18'!D133</f>
        <v>0</v>
      </c>
      <c r="E128" s="68">
        <f>'Больничный проезд 22'!D133</f>
        <v>0</v>
      </c>
      <c r="F128" s="68">
        <f>'Больничный проезд 26'!D133</f>
        <v>0</v>
      </c>
      <c r="G128" s="69">
        <f>'ул. Лермонтова 7'!D133</f>
        <v>0</v>
      </c>
      <c r="H128" s="67">
        <f>'ул. Лермонтова 11'!D133</f>
        <v>0</v>
      </c>
      <c r="I128" s="67">
        <f>'ул. Лермонтова 21'!D133</f>
        <v>0</v>
      </c>
      <c r="J128" s="67">
        <f>'ул. Расковой 4'!D133</f>
        <v>0</v>
      </c>
      <c r="K128" s="67">
        <f>'ул. Советская 5'!D133</f>
        <v>0</v>
      </c>
      <c r="L128" s="67">
        <f>'Фрязевское ш. 124'!D133</f>
        <v>0</v>
      </c>
      <c r="M128" s="67">
        <f t="shared" si="2"/>
        <v>0</v>
      </c>
    </row>
    <row r="129" spans="1:13" ht="15.75">
      <c r="A129" s="49"/>
      <c r="B129" s="61"/>
      <c r="C129" s="35"/>
      <c r="D129" s="68">
        <f>'Больничный проезд 18'!D134</f>
        <v>0</v>
      </c>
      <c r="E129" s="68">
        <f>'Больничный проезд 22'!D134</f>
        <v>0</v>
      </c>
      <c r="F129" s="68">
        <f>'Больничный проезд 26'!D134</f>
        <v>0</v>
      </c>
      <c r="G129" s="69">
        <f>'ул. Лермонтова 7'!D134</f>
        <v>0</v>
      </c>
      <c r="H129" s="67">
        <f>'ул. Лермонтова 11'!D134</f>
        <v>0</v>
      </c>
      <c r="I129" s="67">
        <f>'ул. Лермонтова 21'!D134</f>
        <v>0</v>
      </c>
      <c r="J129" s="67">
        <f>'ул. Расковой 4'!D134</f>
        <v>0</v>
      </c>
      <c r="K129" s="67">
        <f>'ул. Советская 5'!D134</f>
        <v>0</v>
      </c>
      <c r="L129" s="67">
        <f>'Фрязевское ш. 124'!D134</f>
        <v>0</v>
      </c>
      <c r="M129" s="67">
        <f t="shared" si="2"/>
        <v>0</v>
      </c>
    </row>
    <row r="130" spans="1:13" ht="15.75">
      <c r="A130" s="49"/>
      <c r="B130" s="61"/>
      <c r="C130" s="35"/>
      <c r="D130" s="68">
        <f>'Больничный проезд 18'!D135</f>
        <v>0</v>
      </c>
      <c r="E130" s="68">
        <f>'Больничный проезд 22'!D135</f>
        <v>0</v>
      </c>
      <c r="F130" s="68">
        <f>'Больничный проезд 26'!D135</f>
        <v>0</v>
      </c>
      <c r="G130" s="69">
        <f>'ул. Лермонтова 7'!D135</f>
        <v>0</v>
      </c>
      <c r="H130" s="67">
        <f>'ул. Лермонтова 11'!D135</f>
        <v>0</v>
      </c>
      <c r="I130" s="67">
        <f>'ул. Лермонтова 21'!D135</f>
        <v>0</v>
      </c>
      <c r="J130" s="67">
        <f>'ул. Расковой 4'!D135</f>
        <v>0</v>
      </c>
      <c r="K130" s="67">
        <f>'ул. Советская 5'!D135</f>
        <v>0</v>
      </c>
      <c r="L130" s="67">
        <f>'Фрязевское ш. 124'!D135</f>
        <v>0</v>
      </c>
      <c r="M130" s="67">
        <f t="shared" si="2"/>
        <v>0</v>
      </c>
    </row>
    <row r="131" spans="1:13" ht="15.75">
      <c r="A131" s="62" t="s">
        <v>7</v>
      </c>
      <c r="B131" s="63" t="s">
        <v>195</v>
      </c>
      <c r="C131" s="35"/>
      <c r="D131" s="68">
        <f>'Больничный проезд 18'!D136</f>
        <v>532</v>
      </c>
      <c r="E131" s="68">
        <f>'Больничный проезд 22'!D136</f>
        <v>470</v>
      </c>
      <c r="F131" s="68">
        <f>'Больничный проезд 26'!D136</f>
        <v>720</v>
      </c>
      <c r="G131" s="69">
        <f>'ул. Лермонтова 7'!D136</f>
        <v>514</v>
      </c>
      <c r="H131" s="67">
        <f>'ул. Лермонтова 11'!D136</f>
        <v>519</v>
      </c>
      <c r="I131" s="67">
        <f>'ул. Лермонтова 21'!D136</f>
        <v>520</v>
      </c>
      <c r="J131" s="67">
        <f>'ул. Расковой 4'!D136</f>
        <v>431</v>
      </c>
      <c r="K131" s="67">
        <f>'ул. Советская 5'!D136</f>
        <v>59738</v>
      </c>
      <c r="L131" s="67">
        <f>'Фрязевское ш. 124'!D136</f>
        <v>1401</v>
      </c>
      <c r="M131" s="67">
        <f t="shared" si="2"/>
        <v>64845</v>
      </c>
    </row>
    <row r="132" spans="1:13" ht="15.75">
      <c r="A132" s="33"/>
      <c r="B132" s="52" t="s">
        <v>196</v>
      </c>
      <c r="C132" s="31"/>
      <c r="D132" s="68">
        <f>'Больничный проезд 18'!D137</f>
        <v>49</v>
      </c>
      <c r="E132" s="68">
        <f>'Больничный проезд 22'!D137</f>
        <v>44</v>
      </c>
      <c r="F132" s="68">
        <f>'Больничный проезд 26'!D137</f>
        <v>72</v>
      </c>
      <c r="G132" s="69">
        <f>'ул. Лермонтова 7'!D137</f>
        <v>47</v>
      </c>
      <c r="H132" s="67">
        <f>'ул. Лермонтова 11'!D137</f>
        <v>49</v>
      </c>
      <c r="I132" s="67">
        <f>'ул. Лермонтова 21'!D137</f>
        <v>48</v>
      </c>
      <c r="J132" s="67">
        <f>'ул. Расковой 4'!D137</f>
        <v>42</v>
      </c>
      <c r="K132" s="67">
        <f>'ул. Советская 5'!D137</f>
        <v>5315</v>
      </c>
      <c r="L132" s="67">
        <f>'Фрязевское ш. 124'!D137</f>
        <v>124</v>
      </c>
      <c r="M132" s="67">
        <f t="shared" si="2"/>
        <v>5790</v>
      </c>
    </row>
    <row r="133" spans="1:13" ht="15.75">
      <c r="A133" s="33"/>
      <c r="B133" s="52" t="s">
        <v>197</v>
      </c>
      <c r="C133" s="31"/>
      <c r="D133" s="68">
        <f>'Больничный проезд 18'!D138</f>
        <v>145</v>
      </c>
      <c r="E133" s="68">
        <f>'Больничный проезд 22'!D138</f>
        <v>126</v>
      </c>
      <c r="F133" s="68">
        <f>'Больничный проезд 26'!D138</f>
        <v>210</v>
      </c>
      <c r="G133" s="69">
        <f>'ул. Лермонтова 7'!D138</f>
        <v>140</v>
      </c>
      <c r="H133" s="67">
        <f>'ул. Лермонтова 11'!D138</f>
        <v>140</v>
      </c>
      <c r="I133" s="67">
        <f>'ул. Лермонтова 21'!D138</f>
        <v>140</v>
      </c>
      <c r="J133" s="67">
        <f>'ул. Расковой 4'!D138</f>
        <v>97</v>
      </c>
      <c r="K133" s="67">
        <f>'ул. Советская 5'!D138</f>
        <v>16205</v>
      </c>
      <c r="L133" s="67">
        <f>'Фрязевское ш. 124'!D138</f>
        <v>365</v>
      </c>
      <c r="M133" s="67">
        <f t="shared" si="2"/>
        <v>17568</v>
      </c>
    </row>
    <row r="134" spans="1:13" ht="15.75">
      <c r="A134" s="33"/>
      <c r="B134" s="52" t="s">
        <v>198</v>
      </c>
      <c r="C134" s="31"/>
      <c r="D134" s="68">
        <f>'Больничный проезд 18'!D139</f>
        <v>178</v>
      </c>
      <c r="E134" s="68">
        <f>'Больничный проезд 22'!D139</f>
        <v>158</v>
      </c>
      <c r="F134" s="68">
        <f>'Больничный проезд 26'!D139</f>
        <v>265</v>
      </c>
      <c r="G134" s="69">
        <f>'ул. Лермонтова 7'!D139</f>
        <v>172</v>
      </c>
      <c r="H134" s="67">
        <f>'ул. Лермонтова 11'!D139</f>
        <v>175</v>
      </c>
      <c r="I134" s="67">
        <f>'ул. Лермонтова 21'!D139</f>
        <v>174</v>
      </c>
      <c r="J134" s="67">
        <f>'ул. Расковой 4'!D139</f>
        <v>154</v>
      </c>
      <c r="K134" s="67">
        <f>'ул. Советская 5'!D139</f>
        <v>20080</v>
      </c>
      <c r="L134" s="67">
        <f>'Фрязевское ш. 124'!D139</f>
        <v>490</v>
      </c>
      <c r="M134" s="67">
        <f t="shared" si="2"/>
        <v>21846</v>
      </c>
    </row>
    <row r="135" spans="1:13" ht="15.75">
      <c r="A135" s="33"/>
      <c r="B135" s="52" t="s">
        <v>199</v>
      </c>
      <c r="C135" s="31"/>
      <c r="D135" s="68">
        <f>'Больничный проезд 18'!D140</f>
        <v>80</v>
      </c>
      <c r="E135" s="68">
        <f>'Больничный проезд 22'!D140</f>
        <v>71</v>
      </c>
      <c r="F135" s="68">
        <f>'Больничный проезд 26'!D140</f>
        <v>119</v>
      </c>
      <c r="G135" s="69">
        <f>'ул. Лермонтова 7'!D140</f>
        <v>78</v>
      </c>
      <c r="H135" s="67">
        <f>'ул. Лермонтова 11'!D140</f>
        <v>76</v>
      </c>
      <c r="I135" s="67">
        <f>'ул. Лермонтова 21'!D140</f>
        <v>79</v>
      </c>
      <c r="J135" s="67">
        <f>'ул. Расковой 4'!D140</f>
        <v>69</v>
      </c>
      <c r="K135" s="67">
        <f>'ул. Советская 5'!D140</f>
        <v>9120</v>
      </c>
      <c r="L135" s="67">
        <f>'Фрязевское ш. 124'!D140</f>
        <v>208</v>
      </c>
      <c r="M135" s="67">
        <f t="shared" si="2"/>
        <v>9900</v>
      </c>
    </row>
    <row r="136" spans="1:13" ht="15.75">
      <c r="A136" s="33"/>
      <c r="B136" s="52" t="s">
        <v>200</v>
      </c>
      <c r="C136" s="31"/>
      <c r="D136" s="68">
        <f>'Больничный проезд 18'!D141</f>
        <v>80</v>
      </c>
      <c r="E136" s="68">
        <f>'Больничный проезд 22'!D141</f>
        <v>71</v>
      </c>
      <c r="F136" s="68">
        <f>'Больничный проезд 26'!D141</f>
        <v>54</v>
      </c>
      <c r="G136" s="69">
        <f>'ул. Лермонтова 7'!D141</f>
        <v>77</v>
      </c>
      <c r="H136" s="67">
        <f>'ул. Лермонтова 11'!D141</f>
        <v>79</v>
      </c>
      <c r="I136" s="67">
        <f>'ул. Лермонтова 21'!D141</f>
        <v>79</v>
      </c>
      <c r="J136" s="67">
        <f>'ул. Расковой 4'!D141</f>
        <v>69</v>
      </c>
      <c r="K136" s="67">
        <f>'ул. Советская 5'!D141</f>
        <v>9018</v>
      </c>
      <c r="L136" s="67">
        <f>'Фрязевское ш. 124'!D141</f>
        <v>214</v>
      </c>
      <c r="M136" s="67">
        <f t="shared" si="2"/>
        <v>9741</v>
      </c>
    </row>
    <row r="137" spans="1:13" ht="15.75">
      <c r="A137" s="25">
        <v>7</v>
      </c>
      <c r="B137" s="30" t="s">
        <v>177</v>
      </c>
      <c r="C137" s="53"/>
      <c r="D137" s="68">
        <f>'Больничный проезд 18'!D142</f>
        <v>0</v>
      </c>
      <c r="E137" s="68">
        <f>'Больничный проезд 22'!D142</f>
        <v>2002.83</v>
      </c>
      <c r="F137" s="68">
        <f>'Больничный проезд 26'!D142</f>
        <v>1344.11</v>
      </c>
      <c r="G137" s="69">
        <f>'ул. Лермонтова 7'!D142</f>
        <v>2022.31</v>
      </c>
      <c r="H137" s="67">
        <f>'ул. Лермонтова 11'!D142</f>
        <v>2022.31</v>
      </c>
      <c r="I137" s="67">
        <f>'ул. Лермонтова 21'!D142</f>
        <v>2022.31</v>
      </c>
      <c r="J137" s="67">
        <f>'ул. Расковой 4'!D142</f>
        <v>0</v>
      </c>
      <c r="K137" s="67">
        <f>'ул. Советская 5'!D142</f>
        <v>0</v>
      </c>
      <c r="L137" s="67">
        <f>'Фрязевское ш. 124'!D142</f>
        <v>0</v>
      </c>
      <c r="M137" s="67">
        <f t="shared" si="2"/>
        <v>9413.869999999999</v>
      </c>
    </row>
    <row r="138" spans="1:13" ht="15.75">
      <c r="A138" s="25">
        <f>SUM(A137)+1</f>
        <v>8</v>
      </c>
      <c r="B138" s="30" t="s">
        <v>178</v>
      </c>
      <c r="C138" s="53"/>
      <c r="D138" s="68">
        <f>'Больничный проезд 18'!D143</f>
        <v>933.24</v>
      </c>
      <c r="E138" s="68">
        <f>'Больничный проезд 22'!D143</f>
        <v>723.32</v>
      </c>
      <c r="F138" s="68">
        <f>'Больничный проезд 26'!D143</f>
        <v>797.86</v>
      </c>
      <c r="G138" s="69">
        <f>'ул. Лермонтова 7'!D143</f>
        <v>1841.83</v>
      </c>
      <c r="H138" s="67">
        <f>'ул. Лермонтова 11'!D143</f>
        <v>1528.75</v>
      </c>
      <c r="I138" s="67">
        <f>'ул. Лермонтова 21'!D143</f>
        <v>862.46</v>
      </c>
      <c r="J138" s="67">
        <f>'ул. Расковой 4'!D143</f>
        <v>962.04</v>
      </c>
      <c r="K138" s="67">
        <f>'ул. Советская 5'!D143</f>
        <v>55028.95</v>
      </c>
      <c r="L138" s="67">
        <f>'Фрязевское ш. 124'!D143</f>
        <v>1533.33</v>
      </c>
      <c r="M138" s="67">
        <f t="shared" si="2"/>
        <v>64211.78</v>
      </c>
    </row>
    <row r="139" spans="1:13" ht="15.75">
      <c r="A139" s="25">
        <f>SUM(A138)+1</f>
        <v>9</v>
      </c>
      <c r="B139" s="30" t="s">
        <v>179</v>
      </c>
      <c r="C139" s="35"/>
      <c r="D139" s="68">
        <f>'Больничный проезд 18'!D144</f>
        <v>4095</v>
      </c>
      <c r="E139" s="68">
        <f>'Больничный проезд 22'!D144</f>
        <v>3631</v>
      </c>
      <c r="F139" s="68">
        <f>'Больничный проезд 26'!D144</f>
        <v>6058</v>
      </c>
      <c r="G139" s="69">
        <f>'ул. Лермонтова 7'!D144</f>
        <v>3954</v>
      </c>
      <c r="H139" s="67">
        <f>'ул. Лермонтова 11'!D144</f>
        <v>4018</v>
      </c>
      <c r="I139" s="67">
        <f>'ул. Лермонтова 21'!D144</f>
        <v>4008</v>
      </c>
      <c r="J139" s="67">
        <f>'ул. Расковой 4'!D144</f>
        <v>3522</v>
      </c>
      <c r="K139" s="67">
        <f>'ул. Советская 5'!D144</f>
        <v>465944</v>
      </c>
      <c r="L139" s="67">
        <f>'Фрязевское ш. 124'!D144</f>
        <v>10598</v>
      </c>
      <c r="M139" s="67">
        <f t="shared" si="2"/>
        <v>505828</v>
      </c>
    </row>
    <row r="140" spans="1:13" ht="15.75">
      <c r="A140" s="33">
        <f>SUM(A139)+1</f>
        <v>10</v>
      </c>
      <c r="B140" s="34" t="s">
        <v>180</v>
      </c>
      <c r="C140" s="35"/>
      <c r="D140" s="68">
        <f>'Больничный проезд 18'!D145</f>
        <v>0</v>
      </c>
      <c r="E140" s="68">
        <f>'Больничный проезд 22'!D145</f>
        <v>0</v>
      </c>
      <c r="F140" s="68">
        <f>'Больничный проезд 26'!D145</f>
        <v>0</v>
      </c>
      <c r="G140" s="69">
        <f>'ул. Лермонтова 7'!D145</f>
        <v>0</v>
      </c>
      <c r="H140" s="67">
        <f>'ул. Лермонтова 11'!D145</f>
        <v>0</v>
      </c>
      <c r="I140" s="67">
        <f>'ул. Лермонтова 21'!D145</f>
        <v>0</v>
      </c>
      <c r="J140" s="67">
        <f>'ул. Расковой 4'!D145</f>
        <v>0</v>
      </c>
      <c r="K140" s="67">
        <f>'ул. Советская 5'!D145</f>
        <v>3024.29</v>
      </c>
      <c r="L140" s="67">
        <f>'Фрязевское ш. 124'!D145</f>
        <v>26.91</v>
      </c>
      <c r="M140" s="67">
        <f t="shared" si="2"/>
        <v>3051.2</v>
      </c>
    </row>
    <row r="141" spans="1:13" ht="15.75">
      <c r="A141" s="25">
        <v>11</v>
      </c>
      <c r="B141" s="30" t="s">
        <v>201</v>
      </c>
      <c r="C141" s="31"/>
      <c r="D141" s="68">
        <f>'Больничный проезд 18'!D146</f>
        <v>10372.9258</v>
      </c>
      <c r="E141" s="68">
        <f>'Больничный проезд 22'!D146</f>
        <v>9346.9464</v>
      </c>
      <c r="F141" s="68">
        <f>'Больничный проезд 26'!D146</f>
        <v>17189.7782</v>
      </c>
      <c r="G141" s="69">
        <f>'ул. Лермонтова 7'!D146</f>
        <v>10079.8904</v>
      </c>
      <c r="H141" s="67">
        <f>'ул. Лермонтова 11'!D146</f>
        <v>10218.824</v>
      </c>
      <c r="I141" s="67">
        <f>'ул. Лермонтова 21'!D146</f>
        <v>10215.5672</v>
      </c>
      <c r="J141" s="67">
        <f>'ул. Расковой 4'!D146</f>
        <v>11077.3457</v>
      </c>
      <c r="K141" s="67">
        <f>'ул. Советская 5'!D146</f>
        <v>1137114.8267</v>
      </c>
      <c r="L141" s="67">
        <f>'Фрязевское ш. 124'!D146</f>
        <v>29139.4859</v>
      </c>
      <c r="M141" s="67">
        <f t="shared" si="2"/>
        <v>1244755.5903</v>
      </c>
    </row>
    <row r="142" spans="1:13" ht="27.75">
      <c r="A142" s="26" t="s">
        <v>7</v>
      </c>
      <c r="B142" s="64" t="s">
        <v>202</v>
      </c>
      <c r="C142" s="56"/>
      <c r="D142" s="68">
        <f>'Больничный проезд 18'!D147</f>
        <v>2035.9258</v>
      </c>
      <c r="E142" s="68">
        <f>'Больничный проезд 22'!D147</f>
        <v>1953.9464</v>
      </c>
      <c r="F142" s="68">
        <f>'Больничный проезд 26'!D147</f>
        <v>4854.7782</v>
      </c>
      <c r="G142" s="69">
        <f>'ул. Лермонтова 7'!D147</f>
        <v>2028.8904</v>
      </c>
      <c r="H142" s="67">
        <f>'ул. Лермонтова 11'!D147</f>
        <v>2038.824</v>
      </c>
      <c r="I142" s="67">
        <f>'ул. Лермонтова 21'!D147</f>
        <v>2053.5672</v>
      </c>
      <c r="J142" s="67">
        <f>'ул. Расковой 4'!D147</f>
        <v>3906.3457</v>
      </c>
      <c r="K142" s="67">
        <f>'ул. Советская 5'!D147</f>
        <v>188440.8267</v>
      </c>
      <c r="L142" s="67">
        <f>'Фрязевское ш. 124'!D147</f>
        <v>7560.4859</v>
      </c>
      <c r="M142" s="67">
        <f t="shared" si="2"/>
        <v>214873.5903</v>
      </c>
    </row>
    <row r="143" spans="1:13" ht="33.75" customHeight="1">
      <c r="A143" s="57">
        <v>12</v>
      </c>
      <c r="B143" s="76" t="s">
        <v>184</v>
      </c>
      <c r="C143" s="31"/>
      <c r="D143" s="68">
        <f>'Больничный проезд 18'!D148</f>
        <v>184</v>
      </c>
      <c r="E143" s="68">
        <f>'Больничный проезд 22'!D148</f>
        <v>164</v>
      </c>
      <c r="F143" s="68">
        <f>'Больничный проезд 26'!D148</f>
        <v>273</v>
      </c>
      <c r="G143" s="69">
        <f>'ул. Лермонтова 7'!D148</f>
        <v>178</v>
      </c>
      <c r="H143" s="70">
        <f>'ул. Лермонтова 11'!D148</f>
        <v>181</v>
      </c>
      <c r="I143" s="67">
        <f>'ул. Лермонтова 21'!D148</f>
        <v>180</v>
      </c>
      <c r="J143" s="67">
        <f>'ул. Расковой 4'!D148</f>
        <v>159</v>
      </c>
      <c r="K143" s="67">
        <f>'ул. Советская 5'!D148</f>
        <v>20950</v>
      </c>
      <c r="L143" s="67">
        <f>'Фрязевское ш. 124'!D148</f>
        <v>475</v>
      </c>
      <c r="M143" s="67">
        <f t="shared" si="2"/>
        <v>22744</v>
      </c>
    </row>
    <row r="144" ht="15">
      <c r="H144" s="71"/>
    </row>
  </sheetData>
  <sheetProtection/>
  <mergeCells count="7">
    <mergeCell ref="A87:B87"/>
    <mergeCell ref="A1:D1"/>
    <mergeCell ref="A20:D20"/>
    <mergeCell ref="A29:D29"/>
    <mergeCell ref="A34:D34"/>
    <mergeCell ref="A41:D41"/>
    <mergeCell ref="A82:B82"/>
  </mergeCells>
  <dataValidations count="1">
    <dataValidation type="list" allowBlank="1" showInputMessage="1" showErrorMessage="1" sqref="D72 D62 D52 D42 M52 M62 M42 M72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24">
      <selection activeCell="B40" sqref="B40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78" customWidth="1"/>
    <col min="5" max="16384" width="9.140625" style="1" customWidth="1"/>
  </cols>
  <sheetData>
    <row r="1" spans="1:4" ht="16.5" customHeight="1">
      <c r="A1" s="109" t="s">
        <v>0</v>
      </c>
      <c r="B1" s="109"/>
      <c r="C1" s="109"/>
      <c r="D1" s="10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79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8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8">
        <v>42369</v>
      </c>
    </row>
    <row r="7" spans="1:4" s="9" customFormat="1" ht="29.25" customHeight="1">
      <c r="A7" s="110" t="s">
        <v>13</v>
      </c>
      <c r="B7" s="110"/>
      <c r="C7" s="110"/>
      <c r="D7" s="11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0">
        <v>31132.68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0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0">
        <f>D8</f>
        <v>31132.68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13993.68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6994.64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6994.64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6994.64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38131.72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38131.72</v>
      </c>
    </row>
    <row r="25" spans="1:4" s="9" customFormat="1" ht="29.25" customHeight="1">
      <c r="A25" s="108" t="s">
        <v>49</v>
      </c>
      <c r="B25" s="108"/>
      <c r="C25" s="108"/>
      <c r="D25" s="108"/>
    </row>
    <row r="26" spans="1:4" s="9" customFormat="1" ht="15">
      <c r="A26" s="6"/>
      <c r="B26" s="7" t="s">
        <v>50</v>
      </c>
      <c r="C26" s="18"/>
      <c r="D26" s="81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2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82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82">
        <v>0</v>
      </c>
    </row>
    <row r="34" spans="1:4" s="9" customFormat="1" ht="15">
      <c r="A34" s="108" t="s">
        <v>62</v>
      </c>
      <c r="B34" s="108"/>
      <c r="C34" s="108"/>
      <c r="D34" s="108"/>
    </row>
    <row r="35" spans="1:4" s="9" customFormat="1" ht="15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5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8" t="s">
        <v>72</v>
      </c>
      <c r="B39" s="108"/>
      <c r="C39" s="108"/>
      <c r="D39" s="10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08" t="s">
        <v>81</v>
      </c>
      <c r="B46" s="108"/>
      <c r="C46" s="108"/>
      <c r="D46" s="10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v>0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0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0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0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0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0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83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3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1">
        <v>0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0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0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0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0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0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3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2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0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2">
        <v>0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2">
        <v>0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2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2">
        <v>0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2">
        <v>0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2">
        <v>0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2">
        <v>0</v>
      </c>
    </row>
    <row r="87" spans="1:4" s="9" customFormat="1" ht="15.75" customHeight="1">
      <c r="A87" s="108" t="s">
        <v>138</v>
      </c>
      <c r="B87" s="108"/>
      <c r="C87" s="108"/>
      <c r="D87" s="10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8" t="s">
        <v>143</v>
      </c>
      <c r="B92" s="108"/>
      <c r="C92" s="108"/>
      <c r="D92" s="10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7">
        <v>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7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0</v>
      </c>
    </row>
    <row r="99" spans="1:2" ht="15" hidden="1">
      <c r="A99" s="23" t="s">
        <v>150</v>
      </c>
      <c r="B99" s="59" t="s">
        <v>185</v>
      </c>
    </row>
    <row r="100" ht="15" hidden="1"/>
    <row r="101" spans="1:4" ht="25.5" hidden="1">
      <c r="A101" s="25" t="s">
        <v>1</v>
      </c>
      <c r="B101" s="26" t="s">
        <v>152</v>
      </c>
      <c r="C101" s="25"/>
      <c r="D101" s="84" t="s">
        <v>153</v>
      </c>
    </row>
    <row r="102" spans="1:4" ht="15.75" hidden="1">
      <c r="A102" s="25"/>
      <c r="B102" s="27" t="s">
        <v>154</v>
      </c>
      <c r="C102" s="60"/>
      <c r="D102" s="29">
        <f>SUM(D103+D104+D105+D106+D107+D113+D142+D143+D144+D145+D146+D148)</f>
        <v>38342.8264</v>
      </c>
    </row>
    <row r="103" spans="1:4" ht="15" hidden="1">
      <c r="A103" s="25">
        <v>1</v>
      </c>
      <c r="B103" s="30" t="s">
        <v>155</v>
      </c>
      <c r="C103" s="31"/>
      <c r="D103" s="32">
        <v>0</v>
      </c>
    </row>
    <row r="104" spans="1:4" ht="15" hidden="1">
      <c r="A104" s="25">
        <f>SUM(A103)+1</f>
        <v>2</v>
      </c>
      <c r="B104" s="30" t="s">
        <v>156</v>
      </c>
      <c r="C104" s="31"/>
      <c r="D104" s="32">
        <v>0</v>
      </c>
    </row>
    <row r="105" spans="1:4" ht="15" hidden="1">
      <c r="A105" s="33">
        <f>SUM(A104)+1</f>
        <v>3</v>
      </c>
      <c r="B105" s="34" t="s">
        <v>157</v>
      </c>
      <c r="C105" s="35"/>
      <c r="D105" s="36"/>
    </row>
    <row r="106" spans="1:4" ht="15" hidden="1">
      <c r="A106" s="25">
        <f>SUM(A105)+1</f>
        <v>4</v>
      </c>
      <c r="B106" s="30" t="s">
        <v>158</v>
      </c>
      <c r="C106" s="35"/>
      <c r="D106" s="32">
        <v>0</v>
      </c>
    </row>
    <row r="107" spans="1:4" ht="15" hidden="1">
      <c r="A107" s="25">
        <f>SUM(A106)+1</f>
        <v>5</v>
      </c>
      <c r="B107" s="30" t="s">
        <v>159</v>
      </c>
      <c r="C107" s="35"/>
      <c r="D107" s="32">
        <f>SUM(D109:D112)</f>
        <v>0</v>
      </c>
    </row>
    <row r="108" spans="1:4" ht="15" hidden="1">
      <c r="A108" s="25" t="s">
        <v>7</v>
      </c>
      <c r="B108" s="37" t="s">
        <v>186</v>
      </c>
      <c r="C108" s="35"/>
      <c r="D108" s="32"/>
    </row>
    <row r="109" spans="1:4" ht="15" hidden="1">
      <c r="A109" s="25"/>
      <c r="B109" s="38" t="s">
        <v>187</v>
      </c>
      <c r="C109" s="35"/>
      <c r="D109" s="32"/>
    </row>
    <row r="110" spans="1:4" ht="15" hidden="1">
      <c r="A110" s="25"/>
      <c r="B110" s="38" t="s">
        <v>188</v>
      </c>
      <c r="C110" s="35"/>
      <c r="D110" s="32"/>
    </row>
    <row r="111" spans="1:4" ht="15" hidden="1">
      <c r="A111" s="25" t="s">
        <v>7</v>
      </c>
      <c r="B111" s="39" t="s">
        <v>189</v>
      </c>
      <c r="C111" s="35"/>
      <c r="D111" s="32"/>
    </row>
    <row r="112" spans="1:4" ht="15" hidden="1">
      <c r="A112" s="40" t="s">
        <v>7</v>
      </c>
      <c r="B112" s="41" t="s">
        <v>203</v>
      </c>
      <c r="C112" s="42"/>
      <c r="D112" s="85"/>
    </row>
    <row r="113" spans="1:4" ht="60" hidden="1">
      <c r="A113" s="25">
        <f>SUM(A107)+1</f>
        <v>6</v>
      </c>
      <c r="B113" s="43" t="s">
        <v>164</v>
      </c>
      <c r="C113" s="44"/>
      <c r="D113" s="32">
        <f>D114+D115+D116+D117+D124+D125+D136</f>
        <v>22474.73</v>
      </c>
    </row>
    <row r="114" spans="1:4" ht="45" hidden="1">
      <c r="A114" s="45" t="s">
        <v>7</v>
      </c>
      <c r="B114" s="46" t="s">
        <v>165</v>
      </c>
      <c r="C114" s="47"/>
      <c r="D114" s="48">
        <v>9811</v>
      </c>
    </row>
    <row r="115" spans="1:4" ht="15" hidden="1">
      <c r="A115" s="49" t="s">
        <v>7</v>
      </c>
      <c r="B115" s="50" t="s">
        <v>190</v>
      </c>
      <c r="C115" s="35"/>
      <c r="D115" s="32">
        <v>3031</v>
      </c>
    </row>
    <row r="116" spans="1:4" ht="15" hidden="1">
      <c r="A116" s="49" t="s">
        <v>7</v>
      </c>
      <c r="B116" s="50" t="s">
        <v>191</v>
      </c>
      <c r="C116" s="35"/>
      <c r="D116" s="32">
        <v>212.73</v>
      </c>
    </row>
    <row r="117" spans="1:4" ht="15" hidden="1">
      <c r="A117" s="49" t="s">
        <v>7</v>
      </c>
      <c r="B117" s="50" t="s">
        <v>192</v>
      </c>
      <c r="C117" s="35"/>
      <c r="D117" s="32">
        <f>SUM(D118:D123)</f>
        <v>8370</v>
      </c>
    </row>
    <row r="118" spans="1:4" ht="15" hidden="1">
      <c r="A118" s="49"/>
      <c r="B118" s="50" t="s">
        <v>217</v>
      </c>
      <c r="C118" s="35"/>
      <c r="D118" s="32">
        <v>8370</v>
      </c>
    </row>
    <row r="119" spans="1:4" ht="15" hidden="1">
      <c r="A119" s="49"/>
      <c r="B119" s="50"/>
      <c r="C119" s="35"/>
      <c r="D119" s="32"/>
    </row>
    <row r="120" spans="1:4" ht="15" hidden="1">
      <c r="A120" s="49"/>
      <c r="B120" s="50"/>
      <c r="C120" s="35"/>
      <c r="D120" s="32"/>
    </row>
    <row r="121" spans="1:4" ht="15" hidden="1">
      <c r="A121" s="49"/>
      <c r="B121" s="50"/>
      <c r="C121" s="35"/>
      <c r="D121" s="32"/>
    </row>
    <row r="122" spans="1:4" ht="15" hidden="1">
      <c r="A122" s="49"/>
      <c r="B122" s="50"/>
      <c r="C122" s="35"/>
      <c r="D122" s="32"/>
    </row>
    <row r="123" spans="1:4" ht="15" hidden="1">
      <c r="A123" s="49"/>
      <c r="B123" s="50"/>
      <c r="C123" s="35"/>
      <c r="D123" s="32"/>
    </row>
    <row r="124" spans="1:4" ht="15" hidden="1">
      <c r="A124" s="49" t="s">
        <v>7</v>
      </c>
      <c r="B124" s="50" t="s">
        <v>193</v>
      </c>
      <c r="C124" s="35"/>
      <c r="D124" s="32">
        <v>580</v>
      </c>
    </row>
    <row r="125" spans="1:4" ht="15" hidden="1">
      <c r="A125" s="49" t="s">
        <v>7</v>
      </c>
      <c r="B125" s="50" t="s">
        <v>194</v>
      </c>
      <c r="C125" s="35"/>
      <c r="D125" s="32">
        <f>SUM(D126:D135)</f>
        <v>0</v>
      </c>
    </row>
    <row r="126" spans="1:4" ht="15" hidden="1">
      <c r="A126" s="49"/>
      <c r="B126" s="61"/>
      <c r="C126" s="35"/>
      <c r="D126" s="32"/>
    </row>
    <row r="127" spans="1:4" ht="15" hidden="1">
      <c r="A127" s="49"/>
      <c r="B127" s="61"/>
      <c r="C127" s="35"/>
      <c r="D127" s="32"/>
    </row>
    <row r="128" spans="1:4" ht="15" hidden="1">
      <c r="A128" s="49"/>
      <c r="B128" s="61"/>
      <c r="C128" s="35"/>
      <c r="D128" s="32"/>
    </row>
    <row r="129" spans="1:4" ht="15" hidden="1">
      <c r="A129" s="49"/>
      <c r="B129" s="61"/>
      <c r="C129" s="35"/>
      <c r="D129" s="32"/>
    </row>
    <row r="130" spans="1:4" ht="15" hidden="1">
      <c r="A130" s="49"/>
      <c r="B130" s="61"/>
      <c r="C130" s="35"/>
      <c r="D130" s="32"/>
    </row>
    <row r="131" spans="1:4" ht="15" hidden="1">
      <c r="A131" s="49"/>
      <c r="B131" s="61"/>
      <c r="C131" s="35"/>
      <c r="D131" s="32"/>
    </row>
    <row r="132" spans="1:4" ht="15" hidden="1">
      <c r="A132" s="49"/>
      <c r="B132" s="61"/>
      <c r="C132" s="35"/>
      <c r="D132" s="32"/>
    </row>
    <row r="133" spans="1:4" ht="15" hidden="1">
      <c r="A133" s="49"/>
      <c r="B133" s="61"/>
      <c r="C133" s="35"/>
      <c r="D133" s="32"/>
    </row>
    <row r="134" spans="1:4" ht="15" hidden="1">
      <c r="A134" s="49"/>
      <c r="B134" s="61"/>
      <c r="C134" s="35"/>
      <c r="D134" s="32"/>
    </row>
    <row r="135" spans="1:4" ht="15" hidden="1">
      <c r="A135" s="49"/>
      <c r="B135" s="61"/>
      <c r="C135" s="35"/>
      <c r="D135" s="32"/>
    </row>
    <row r="136" spans="1:4" ht="15" hidden="1">
      <c r="A136" s="62" t="s">
        <v>7</v>
      </c>
      <c r="B136" s="63" t="s">
        <v>195</v>
      </c>
      <c r="C136" s="35"/>
      <c r="D136" s="32">
        <f>SUM(D137:D141)</f>
        <v>470</v>
      </c>
    </row>
    <row r="137" spans="1:4" ht="15" hidden="1">
      <c r="A137" s="33"/>
      <c r="B137" s="52" t="s">
        <v>196</v>
      </c>
      <c r="C137" s="31"/>
      <c r="D137" s="32">
        <v>44</v>
      </c>
    </row>
    <row r="138" spans="1:4" ht="15" hidden="1">
      <c r="A138" s="33"/>
      <c r="B138" s="52" t="s">
        <v>197</v>
      </c>
      <c r="C138" s="31"/>
      <c r="D138" s="32">
        <v>126</v>
      </c>
    </row>
    <row r="139" spans="1:4" ht="15" hidden="1">
      <c r="A139" s="33"/>
      <c r="B139" s="52" t="s">
        <v>198</v>
      </c>
      <c r="C139" s="31"/>
      <c r="D139" s="32">
        <v>158</v>
      </c>
    </row>
    <row r="140" spans="1:4" ht="15" hidden="1">
      <c r="A140" s="33"/>
      <c r="B140" s="52" t="s">
        <v>199</v>
      </c>
      <c r="C140" s="31"/>
      <c r="D140" s="32">
        <v>71</v>
      </c>
    </row>
    <row r="141" spans="1:4" ht="15" hidden="1">
      <c r="A141" s="33"/>
      <c r="B141" s="52" t="s">
        <v>200</v>
      </c>
      <c r="C141" s="31"/>
      <c r="D141" s="32">
        <v>71</v>
      </c>
    </row>
    <row r="142" spans="1:4" ht="15" hidden="1">
      <c r="A142" s="25">
        <v>7</v>
      </c>
      <c r="B142" s="30" t="s">
        <v>177</v>
      </c>
      <c r="C142" s="53"/>
      <c r="D142" s="32">
        <v>2002.83</v>
      </c>
    </row>
    <row r="143" spans="1:4" ht="15" hidden="1">
      <c r="A143" s="25">
        <f>SUM(A142)+1</f>
        <v>8</v>
      </c>
      <c r="B143" s="30" t="s">
        <v>178</v>
      </c>
      <c r="C143" s="53"/>
      <c r="D143" s="32">
        <v>723.32</v>
      </c>
    </row>
    <row r="144" spans="1:4" ht="15" hidden="1">
      <c r="A144" s="25">
        <f>SUM(A143)+1</f>
        <v>9</v>
      </c>
      <c r="B144" s="30" t="s">
        <v>179</v>
      </c>
      <c r="C144" s="35"/>
      <c r="D144" s="32">
        <v>3631</v>
      </c>
    </row>
    <row r="145" spans="1:4" ht="15" hidden="1">
      <c r="A145" s="33">
        <f>SUM(A144)+1</f>
        <v>10</v>
      </c>
      <c r="B145" s="34" t="s">
        <v>180</v>
      </c>
      <c r="C145" s="35"/>
      <c r="D145" s="32"/>
    </row>
    <row r="146" spans="1:4" ht="15" hidden="1">
      <c r="A146" s="25">
        <v>11</v>
      </c>
      <c r="B146" s="30" t="s">
        <v>201</v>
      </c>
      <c r="C146" s="31"/>
      <c r="D146" s="32">
        <f>D147+334+1866+5193</f>
        <v>9346.9464</v>
      </c>
    </row>
    <row r="147" spans="1:4" ht="27.75" hidden="1">
      <c r="A147" s="26" t="s">
        <v>7</v>
      </c>
      <c r="B147" s="64" t="s">
        <v>202</v>
      </c>
      <c r="C147" s="56"/>
      <c r="D147" s="86">
        <f>2*78.5*12+6994.64*0.01</f>
        <v>1953.9464</v>
      </c>
    </row>
    <row r="148" spans="1:4" ht="30" hidden="1">
      <c r="A148" s="57">
        <v>12</v>
      </c>
      <c r="B148" s="58" t="s">
        <v>184</v>
      </c>
      <c r="C148" s="31"/>
      <c r="D148" s="32">
        <v>164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4" sqref="B14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78" customWidth="1"/>
    <col min="5" max="16384" width="9.140625" style="1" customWidth="1"/>
  </cols>
  <sheetData>
    <row r="1" spans="1:4" ht="16.5" customHeight="1">
      <c r="A1" s="109" t="s">
        <v>0</v>
      </c>
      <c r="B1" s="109"/>
      <c r="C1" s="109"/>
      <c r="D1" s="10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79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8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8">
        <v>42369</v>
      </c>
    </row>
    <row r="7" spans="1:4" s="9" customFormat="1" ht="29.25" customHeight="1">
      <c r="A7" s="110" t="s">
        <v>13</v>
      </c>
      <c r="B7" s="110"/>
      <c r="C7" s="110"/>
      <c r="D7" s="11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0">
        <v>13070.69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0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0">
        <f>D8</f>
        <v>13070.69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31088.28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14477.82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14477.82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14477.82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29681.15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29681.15</v>
      </c>
    </row>
    <row r="25" spans="1:4" s="9" customFormat="1" ht="29.25" customHeight="1">
      <c r="A25" s="108" t="s">
        <v>49</v>
      </c>
      <c r="B25" s="108"/>
      <c r="C25" s="108"/>
      <c r="D25" s="108"/>
    </row>
    <row r="26" spans="1:4" s="9" customFormat="1" ht="16.5" customHeight="1">
      <c r="A26" s="6"/>
      <c r="B26" s="7" t="s">
        <v>50</v>
      </c>
      <c r="C26" s="18"/>
      <c r="D26" s="81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25.5">
      <c r="A31" s="19" t="s">
        <v>59</v>
      </c>
      <c r="B31" s="16" t="s">
        <v>52</v>
      </c>
      <c r="C31" s="8" t="s">
        <v>7</v>
      </c>
      <c r="D31" s="82" t="s">
        <v>219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82" t="s">
        <v>224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2" t="s">
        <v>223</v>
      </c>
    </row>
    <row r="34" spans="1:4" s="9" customFormat="1" ht="16.5" customHeight="1">
      <c r="A34" s="108" t="s">
        <v>62</v>
      </c>
      <c r="B34" s="108"/>
      <c r="C34" s="108"/>
      <c r="D34" s="10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8" t="s">
        <v>72</v>
      </c>
      <c r="B39" s="108"/>
      <c r="C39" s="108"/>
      <c r="D39" s="10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08" t="s">
        <v>81</v>
      </c>
      <c r="B46" s="108"/>
      <c r="C46" s="108"/>
      <c r="D46" s="10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3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v>0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0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0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0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0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0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83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3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1">
        <v>0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0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0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0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0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0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3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2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0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2">
        <v>0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2">
        <v>0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2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2">
        <v>0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2">
        <v>0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2">
        <v>0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2">
        <v>0</v>
      </c>
    </row>
    <row r="87" spans="1:4" s="9" customFormat="1" ht="15.75" customHeight="1">
      <c r="A87" s="108" t="s">
        <v>138</v>
      </c>
      <c r="B87" s="108"/>
      <c r="C87" s="108"/>
      <c r="D87" s="10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8" t="s">
        <v>143</v>
      </c>
      <c r="B92" s="108"/>
      <c r="C92" s="108"/>
      <c r="D92" s="10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7">
        <v>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7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0</v>
      </c>
    </row>
    <row r="99" spans="1:2" ht="15" hidden="1">
      <c r="A99" s="23" t="s">
        <v>150</v>
      </c>
      <c r="B99" s="59" t="s">
        <v>185</v>
      </c>
    </row>
    <row r="100" ht="15" hidden="1"/>
    <row r="101" spans="1:4" ht="25.5" hidden="1">
      <c r="A101" s="25" t="s">
        <v>1</v>
      </c>
      <c r="B101" s="26" t="s">
        <v>152</v>
      </c>
      <c r="C101" s="25"/>
      <c r="D101" s="84" t="s">
        <v>153</v>
      </c>
    </row>
    <row r="102" spans="1:4" ht="15.75" hidden="1">
      <c r="A102" s="25"/>
      <c r="B102" s="27" t="s">
        <v>154</v>
      </c>
      <c r="C102" s="60"/>
      <c r="D102" s="29">
        <f>SUM(D103+D104+D105+D106+D107+D113+D142+D143+D144+D145+D146+D148)</f>
        <v>58576.5282</v>
      </c>
    </row>
    <row r="103" spans="1:4" ht="15" hidden="1">
      <c r="A103" s="25">
        <v>1</v>
      </c>
      <c r="B103" s="30" t="s">
        <v>155</v>
      </c>
      <c r="C103" s="31"/>
      <c r="D103" s="32">
        <v>4417</v>
      </c>
    </row>
    <row r="104" spans="1:4" ht="15" hidden="1">
      <c r="A104" s="25">
        <f>SUM(A103)+1</f>
        <v>2</v>
      </c>
      <c r="B104" s="30" t="s">
        <v>156</v>
      </c>
      <c r="C104" s="31"/>
      <c r="D104" s="32">
        <v>0</v>
      </c>
    </row>
    <row r="105" spans="1:4" ht="15" hidden="1">
      <c r="A105" s="33">
        <f>SUM(A104)+1</f>
        <v>3</v>
      </c>
      <c r="B105" s="34" t="s">
        <v>157</v>
      </c>
      <c r="C105" s="35"/>
      <c r="D105" s="36"/>
    </row>
    <row r="106" spans="1:4" ht="15" hidden="1">
      <c r="A106" s="25">
        <f>SUM(A105)+1</f>
        <v>4</v>
      </c>
      <c r="B106" s="30" t="s">
        <v>158</v>
      </c>
      <c r="C106" s="35"/>
      <c r="D106" s="32">
        <v>0</v>
      </c>
    </row>
    <row r="107" spans="1:4" ht="15" hidden="1">
      <c r="A107" s="25">
        <f>SUM(A106)+1</f>
        <v>5</v>
      </c>
      <c r="B107" s="30" t="s">
        <v>159</v>
      </c>
      <c r="C107" s="35"/>
      <c r="D107" s="32">
        <f>SUM(D109:D112)</f>
        <v>0</v>
      </c>
    </row>
    <row r="108" spans="1:4" ht="15" hidden="1">
      <c r="A108" s="25" t="s">
        <v>7</v>
      </c>
      <c r="B108" s="37" t="s">
        <v>186</v>
      </c>
      <c r="C108" s="35"/>
      <c r="D108" s="32"/>
    </row>
    <row r="109" spans="1:4" ht="15" hidden="1">
      <c r="A109" s="25"/>
      <c r="B109" s="38" t="s">
        <v>187</v>
      </c>
      <c r="C109" s="35"/>
      <c r="D109" s="32"/>
    </row>
    <row r="110" spans="1:4" ht="15" hidden="1">
      <c r="A110" s="25"/>
      <c r="B110" s="38" t="s">
        <v>188</v>
      </c>
      <c r="C110" s="35"/>
      <c r="D110" s="32"/>
    </row>
    <row r="111" spans="1:4" ht="15" hidden="1">
      <c r="A111" s="25" t="s">
        <v>7</v>
      </c>
      <c r="B111" s="39" t="s">
        <v>189</v>
      </c>
      <c r="C111" s="35"/>
      <c r="D111" s="32"/>
    </row>
    <row r="112" spans="1:4" ht="15" hidden="1">
      <c r="A112" s="40" t="s">
        <v>7</v>
      </c>
      <c r="B112" s="41" t="s">
        <v>203</v>
      </c>
      <c r="C112" s="42"/>
      <c r="D112" s="85"/>
    </row>
    <row r="113" spans="1:4" ht="60" hidden="1">
      <c r="A113" s="25">
        <f>SUM(A107)+1</f>
        <v>6</v>
      </c>
      <c r="B113" s="43" t="s">
        <v>164</v>
      </c>
      <c r="C113" s="44"/>
      <c r="D113" s="32">
        <f>D114+D115+D116+D117+D124+D125+D136</f>
        <v>28496.78</v>
      </c>
    </row>
    <row r="114" spans="1:4" ht="45" hidden="1">
      <c r="A114" s="45" t="s">
        <v>7</v>
      </c>
      <c r="B114" s="46" t="s">
        <v>165</v>
      </c>
      <c r="C114" s="47"/>
      <c r="D114" s="48">
        <v>14505</v>
      </c>
    </row>
    <row r="115" spans="1:4" ht="15" hidden="1">
      <c r="A115" s="49" t="s">
        <v>7</v>
      </c>
      <c r="B115" s="50" t="s">
        <v>190</v>
      </c>
      <c r="C115" s="35"/>
      <c r="D115" s="32">
        <v>4482</v>
      </c>
    </row>
    <row r="116" spans="1:4" ht="15" hidden="1">
      <c r="A116" s="49" t="s">
        <v>7</v>
      </c>
      <c r="B116" s="50" t="s">
        <v>191</v>
      </c>
      <c r="C116" s="35"/>
      <c r="D116" s="32">
        <v>317.89</v>
      </c>
    </row>
    <row r="117" spans="1:4" ht="15" hidden="1">
      <c r="A117" s="49" t="s">
        <v>7</v>
      </c>
      <c r="B117" s="50" t="s">
        <v>192</v>
      </c>
      <c r="C117" s="35"/>
      <c r="D117" s="32">
        <f>SUM(D118:D123)</f>
        <v>0</v>
      </c>
    </row>
    <row r="118" spans="1:4" ht="15" hidden="1">
      <c r="A118" s="49"/>
      <c r="B118" s="50"/>
      <c r="C118" s="35"/>
      <c r="D118" s="32"/>
    </row>
    <row r="119" spans="1:4" ht="15" hidden="1">
      <c r="A119" s="49"/>
      <c r="B119" s="50"/>
      <c r="C119" s="35"/>
      <c r="D119" s="32"/>
    </row>
    <row r="120" spans="1:4" ht="15" hidden="1">
      <c r="A120" s="49"/>
      <c r="B120" s="50"/>
      <c r="C120" s="35"/>
      <c r="D120" s="32"/>
    </row>
    <row r="121" spans="1:4" ht="15" hidden="1">
      <c r="A121" s="49"/>
      <c r="B121" s="50"/>
      <c r="C121" s="35"/>
      <c r="D121" s="32"/>
    </row>
    <row r="122" spans="1:4" ht="15" hidden="1">
      <c r="A122" s="49"/>
      <c r="B122" s="50"/>
      <c r="C122" s="35"/>
      <c r="D122" s="32"/>
    </row>
    <row r="123" spans="1:4" ht="15" hidden="1">
      <c r="A123" s="49"/>
      <c r="B123" s="50"/>
      <c r="C123" s="35"/>
      <c r="D123" s="32"/>
    </row>
    <row r="124" spans="1:4" ht="15" hidden="1">
      <c r="A124" s="49" t="s">
        <v>7</v>
      </c>
      <c r="B124" s="50" t="s">
        <v>193</v>
      </c>
      <c r="C124" s="35"/>
      <c r="D124" s="32">
        <v>965</v>
      </c>
    </row>
    <row r="125" spans="1:4" ht="15" hidden="1">
      <c r="A125" s="49" t="s">
        <v>7</v>
      </c>
      <c r="B125" s="50" t="s">
        <v>194</v>
      </c>
      <c r="C125" s="35"/>
      <c r="D125" s="32">
        <f>SUM(D126:D135)</f>
        <v>7506.89</v>
      </c>
    </row>
    <row r="126" spans="1:4" ht="15" hidden="1">
      <c r="A126" s="49"/>
      <c r="B126" s="87" t="s">
        <v>219</v>
      </c>
      <c r="C126" s="35"/>
      <c r="D126" s="32">
        <v>7506.89</v>
      </c>
    </row>
    <row r="127" spans="1:4" ht="15" hidden="1">
      <c r="A127" s="49"/>
      <c r="B127" s="61"/>
      <c r="C127" s="35"/>
      <c r="D127" s="32"/>
    </row>
    <row r="128" spans="1:4" ht="15" hidden="1">
      <c r="A128" s="49"/>
      <c r="B128" s="61"/>
      <c r="C128" s="35"/>
      <c r="D128" s="32"/>
    </row>
    <row r="129" spans="1:4" ht="15" hidden="1">
      <c r="A129" s="49"/>
      <c r="B129" s="61"/>
      <c r="C129" s="35"/>
      <c r="D129" s="32"/>
    </row>
    <row r="130" spans="1:4" ht="15" hidden="1">
      <c r="A130" s="49"/>
      <c r="B130" s="61"/>
      <c r="C130" s="35"/>
      <c r="D130" s="32"/>
    </row>
    <row r="131" spans="1:4" ht="15" hidden="1">
      <c r="A131" s="49"/>
      <c r="B131" s="61"/>
      <c r="C131" s="35"/>
      <c r="D131" s="32"/>
    </row>
    <row r="132" spans="1:4" ht="15" hidden="1">
      <c r="A132" s="49"/>
      <c r="B132" s="61"/>
      <c r="C132" s="35"/>
      <c r="D132" s="32"/>
    </row>
    <row r="133" spans="1:4" ht="15" hidden="1">
      <c r="A133" s="49"/>
      <c r="B133" s="61"/>
      <c r="C133" s="35"/>
      <c r="D133" s="32"/>
    </row>
    <row r="134" spans="1:4" ht="15" hidden="1">
      <c r="A134" s="49"/>
      <c r="B134" s="61"/>
      <c r="C134" s="35"/>
      <c r="D134" s="32"/>
    </row>
    <row r="135" spans="1:4" ht="15" hidden="1">
      <c r="A135" s="49"/>
      <c r="B135" s="61"/>
      <c r="C135" s="35"/>
      <c r="D135" s="32"/>
    </row>
    <row r="136" spans="1:4" ht="15" hidden="1">
      <c r="A136" s="62" t="s">
        <v>7</v>
      </c>
      <c r="B136" s="63" t="s">
        <v>195</v>
      </c>
      <c r="C136" s="35"/>
      <c r="D136" s="32">
        <f>SUM(D137:D141)</f>
        <v>720</v>
      </c>
    </row>
    <row r="137" spans="1:4" ht="15" hidden="1">
      <c r="A137" s="33"/>
      <c r="B137" s="52" t="s">
        <v>196</v>
      </c>
      <c r="C137" s="31"/>
      <c r="D137" s="32">
        <v>72</v>
      </c>
    </row>
    <row r="138" spans="1:4" ht="15" hidden="1">
      <c r="A138" s="33"/>
      <c r="B138" s="52" t="s">
        <v>197</v>
      </c>
      <c r="C138" s="31"/>
      <c r="D138" s="32">
        <v>210</v>
      </c>
    </row>
    <row r="139" spans="1:4" ht="15" hidden="1">
      <c r="A139" s="33"/>
      <c r="B139" s="52" t="s">
        <v>198</v>
      </c>
      <c r="C139" s="31"/>
      <c r="D139" s="32">
        <v>265</v>
      </c>
    </row>
    <row r="140" spans="1:4" ht="15" hidden="1">
      <c r="A140" s="33"/>
      <c r="B140" s="52" t="s">
        <v>199</v>
      </c>
      <c r="C140" s="31"/>
      <c r="D140" s="32">
        <v>119</v>
      </c>
    </row>
    <row r="141" spans="1:4" ht="15" hidden="1">
      <c r="A141" s="33"/>
      <c r="B141" s="52" t="s">
        <v>200</v>
      </c>
      <c r="C141" s="31"/>
      <c r="D141" s="32">
        <v>54</v>
      </c>
    </row>
    <row r="142" spans="1:4" ht="15" hidden="1">
      <c r="A142" s="25">
        <v>7</v>
      </c>
      <c r="B142" s="30" t="s">
        <v>177</v>
      </c>
      <c r="C142" s="53"/>
      <c r="D142" s="32">
        <v>1344.11</v>
      </c>
    </row>
    <row r="143" spans="1:4" ht="15" hidden="1">
      <c r="A143" s="25">
        <f>SUM(A142)+1</f>
        <v>8</v>
      </c>
      <c r="B143" s="30" t="s">
        <v>178</v>
      </c>
      <c r="C143" s="53"/>
      <c r="D143" s="32">
        <v>797.86</v>
      </c>
    </row>
    <row r="144" spans="1:4" ht="15" hidden="1">
      <c r="A144" s="25">
        <f>SUM(A143)+1</f>
        <v>9</v>
      </c>
      <c r="B144" s="30" t="s">
        <v>179</v>
      </c>
      <c r="C144" s="35"/>
      <c r="D144" s="32">
        <v>6058</v>
      </c>
    </row>
    <row r="145" spans="1:4" ht="15" hidden="1">
      <c r="A145" s="33">
        <f>SUM(A144)+1</f>
        <v>10</v>
      </c>
      <c r="B145" s="34" t="s">
        <v>180</v>
      </c>
      <c r="C145" s="35"/>
      <c r="D145" s="32"/>
    </row>
    <row r="146" spans="1:4" ht="15" hidden="1">
      <c r="A146" s="25">
        <v>11</v>
      </c>
      <c r="B146" s="30" t="s">
        <v>201</v>
      </c>
      <c r="C146" s="31"/>
      <c r="D146" s="32">
        <f>D147+558+3113+8664</f>
        <v>17189.7782</v>
      </c>
    </row>
    <row r="147" spans="1:4" ht="27.75" hidden="1">
      <c r="A147" s="26" t="s">
        <v>7</v>
      </c>
      <c r="B147" s="64" t="s">
        <v>202</v>
      </c>
      <c r="C147" s="56"/>
      <c r="D147" s="86">
        <f>5*78.5*12+14477.82*0.01</f>
        <v>4854.7782</v>
      </c>
    </row>
    <row r="148" spans="1:4" ht="30" hidden="1">
      <c r="A148" s="57">
        <v>12</v>
      </c>
      <c r="B148" s="58" t="s">
        <v>184</v>
      </c>
      <c r="C148" s="31"/>
      <c r="D148" s="32">
        <v>273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78" customWidth="1"/>
    <col min="5" max="16384" width="9.140625" style="1" customWidth="1"/>
  </cols>
  <sheetData>
    <row r="1" spans="1:4" ht="16.5" customHeight="1">
      <c r="A1" s="109" t="s">
        <v>0</v>
      </c>
      <c r="B1" s="109"/>
      <c r="C1" s="109"/>
      <c r="D1" s="10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79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8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8">
        <v>42369</v>
      </c>
    </row>
    <row r="7" spans="1:4" s="9" customFormat="1" ht="29.25" customHeight="1">
      <c r="A7" s="110" t="s">
        <v>13</v>
      </c>
      <c r="B7" s="110"/>
      <c r="C7" s="110"/>
      <c r="D7" s="11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0">
        <v>552.51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0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0">
        <f>D8</f>
        <v>552.51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15237.18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14489.04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14489.04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14489.04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1300.6499999999996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1300.6499999999996</v>
      </c>
    </row>
    <row r="25" spans="1:4" s="9" customFormat="1" ht="29.25" customHeight="1">
      <c r="A25" s="108" t="s">
        <v>49</v>
      </c>
      <c r="B25" s="108"/>
      <c r="C25" s="108"/>
      <c r="D25" s="108"/>
    </row>
    <row r="26" spans="1:4" s="9" customFormat="1" ht="16.5" customHeight="1">
      <c r="A26" s="6"/>
      <c r="B26" s="7" t="s">
        <v>50</v>
      </c>
      <c r="C26" s="18"/>
      <c r="D26" s="81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2" t="s">
        <v>220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82" t="s">
        <v>224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2" t="s">
        <v>223</v>
      </c>
    </row>
    <row r="34" spans="1:4" s="9" customFormat="1" ht="16.5" customHeight="1">
      <c r="A34" s="108" t="s">
        <v>62</v>
      </c>
      <c r="B34" s="108"/>
      <c r="C34" s="108"/>
      <c r="D34" s="10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8" t="s">
        <v>72</v>
      </c>
      <c r="B39" s="108"/>
      <c r="C39" s="108"/>
      <c r="D39" s="10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08" t="s">
        <v>81</v>
      </c>
      <c r="B46" s="108"/>
      <c r="C46" s="108"/>
      <c r="D46" s="10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3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v>0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0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0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0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0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0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83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3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1">
        <v>0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0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0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0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0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0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3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2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0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2">
        <v>0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2">
        <v>0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2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2">
        <v>0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2">
        <v>0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2">
        <v>0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2">
        <v>0</v>
      </c>
    </row>
    <row r="87" spans="1:4" s="9" customFormat="1" ht="15.75" customHeight="1">
      <c r="A87" s="108" t="s">
        <v>138</v>
      </c>
      <c r="B87" s="108"/>
      <c r="C87" s="108"/>
      <c r="D87" s="10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8" t="s">
        <v>143</v>
      </c>
      <c r="B92" s="108"/>
      <c r="C92" s="108"/>
      <c r="D92" s="10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7">
        <v>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7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0</v>
      </c>
    </row>
    <row r="99" spans="1:2" ht="15" hidden="1">
      <c r="A99" s="23" t="s">
        <v>150</v>
      </c>
      <c r="B99" s="59" t="s">
        <v>185</v>
      </c>
    </row>
    <row r="100" ht="15" hidden="1"/>
    <row r="101" spans="1:4" ht="25.5" hidden="1">
      <c r="A101" s="25" t="s">
        <v>1</v>
      </c>
      <c r="B101" s="26" t="s">
        <v>152</v>
      </c>
      <c r="C101" s="25"/>
      <c r="D101" s="84" t="s">
        <v>153</v>
      </c>
    </row>
    <row r="102" spans="1:4" ht="15.75" hidden="1">
      <c r="A102" s="25"/>
      <c r="B102" s="27" t="s">
        <v>154</v>
      </c>
      <c r="C102" s="60"/>
      <c r="D102" s="29">
        <f>SUM(D103+D104+D105+D106+D107+D113+D142+D143+D144+D145+D146+D148)</f>
        <v>36532.350399999996</v>
      </c>
    </row>
    <row r="103" spans="1:4" ht="15" hidden="1">
      <c r="A103" s="25">
        <v>1</v>
      </c>
      <c r="B103" s="30" t="s">
        <v>155</v>
      </c>
      <c r="C103" s="31"/>
      <c r="D103" s="32">
        <v>0</v>
      </c>
    </row>
    <row r="104" spans="1:4" ht="15" hidden="1">
      <c r="A104" s="25">
        <f>SUM(A103)+1</f>
        <v>2</v>
      </c>
      <c r="B104" s="30" t="s">
        <v>156</v>
      </c>
      <c r="C104" s="31"/>
      <c r="D104" s="32">
        <v>0</v>
      </c>
    </row>
    <row r="105" spans="1:4" ht="15" hidden="1">
      <c r="A105" s="33">
        <f>SUM(A104)+1</f>
        <v>3</v>
      </c>
      <c r="B105" s="34" t="s">
        <v>157</v>
      </c>
      <c r="C105" s="35"/>
      <c r="D105" s="36"/>
    </row>
    <row r="106" spans="1:4" ht="15" hidden="1">
      <c r="A106" s="25">
        <f>SUM(A105)+1</f>
        <v>4</v>
      </c>
      <c r="B106" s="30" t="s">
        <v>158</v>
      </c>
      <c r="C106" s="35"/>
      <c r="D106" s="32">
        <v>0</v>
      </c>
    </row>
    <row r="107" spans="1:4" ht="15" hidden="1">
      <c r="A107" s="25">
        <f>SUM(A106)+1</f>
        <v>5</v>
      </c>
      <c r="B107" s="30" t="s">
        <v>159</v>
      </c>
      <c r="C107" s="35"/>
      <c r="D107" s="32">
        <f>SUM(D109:D112)</f>
        <v>0</v>
      </c>
    </row>
    <row r="108" spans="1:4" ht="15" hidden="1">
      <c r="A108" s="25" t="s">
        <v>7</v>
      </c>
      <c r="B108" s="37" t="s">
        <v>186</v>
      </c>
      <c r="C108" s="35"/>
      <c r="D108" s="32"/>
    </row>
    <row r="109" spans="1:4" ht="15" hidden="1">
      <c r="A109" s="25"/>
      <c r="B109" s="38" t="s">
        <v>187</v>
      </c>
      <c r="C109" s="35"/>
      <c r="D109" s="32"/>
    </row>
    <row r="110" spans="1:4" ht="15" hidden="1">
      <c r="A110" s="25"/>
      <c r="B110" s="38" t="s">
        <v>188</v>
      </c>
      <c r="C110" s="35"/>
      <c r="D110" s="32"/>
    </row>
    <row r="111" spans="1:4" ht="15" hidden="1">
      <c r="A111" s="25" t="s">
        <v>7</v>
      </c>
      <c r="B111" s="39" t="s">
        <v>189</v>
      </c>
      <c r="C111" s="35"/>
      <c r="D111" s="32"/>
    </row>
    <row r="112" spans="1:4" ht="15" hidden="1">
      <c r="A112" s="40" t="s">
        <v>7</v>
      </c>
      <c r="B112" s="41" t="s">
        <v>203</v>
      </c>
      <c r="C112" s="42"/>
      <c r="D112" s="85"/>
    </row>
    <row r="113" spans="1:4" ht="60" hidden="1">
      <c r="A113" s="25">
        <f>SUM(A107)+1</f>
        <v>6</v>
      </c>
      <c r="B113" s="43" t="s">
        <v>164</v>
      </c>
      <c r="C113" s="44"/>
      <c r="D113" s="32">
        <f>D114+D115+D116+D117+D124+D125+D136</f>
        <v>18456.32</v>
      </c>
    </row>
    <row r="114" spans="1:4" ht="45" hidden="1">
      <c r="A114" s="45" t="s">
        <v>7</v>
      </c>
      <c r="B114" s="46" t="s">
        <v>165</v>
      </c>
      <c r="C114" s="47"/>
      <c r="D114" s="48">
        <v>8956</v>
      </c>
    </row>
    <row r="115" spans="1:4" ht="15" hidden="1">
      <c r="A115" s="49" t="s">
        <v>7</v>
      </c>
      <c r="B115" s="50" t="s">
        <v>190</v>
      </c>
      <c r="C115" s="35"/>
      <c r="D115" s="32">
        <v>2767</v>
      </c>
    </row>
    <row r="116" spans="1:4" ht="15" hidden="1">
      <c r="A116" s="49" t="s">
        <v>7</v>
      </c>
      <c r="B116" s="50" t="s">
        <v>191</v>
      </c>
      <c r="C116" s="35"/>
      <c r="D116" s="32">
        <v>231.63</v>
      </c>
    </row>
    <row r="117" spans="1:4" ht="15" hidden="1">
      <c r="A117" s="49" t="s">
        <v>7</v>
      </c>
      <c r="B117" s="50" t="s">
        <v>192</v>
      </c>
      <c r="C117" s="35"/>
      <c r="D117" s="32">
        <f>SUM(D118:D123)</f>
        <v>0</v>
      </c>
    </row>
    <row r="118" spans="1:4" ht="15" hidden="1">
      <c r="A118" s="49"/>
      <c r="B118" s="50"/>
      <c r="C118" s="35"/>
      <c r="D118" s="32"/>
    </row>
    <row r="119" spans="1:4" ht="15" hidden="1">
      <c r="A119" s="49"/>
      <c r="B119" s="50"/>
      <c r="C119" s="35"/>
      <c r="D119" s="32"/>
    </row>
    <row r="120" spans="1:4" ht="15" hidden="1">
      <c r="A120" s="49"/>
      <c r="B120" s="50"/>
      <c r="C120" s="35"/>
      <c r="D120" s="32"/>
    </row>
    <row r="121" spans="1:4" ht="15" hidden="1">
      <c r="A121" s="49"/>
      <c r="B121" s="50"/>
      <c r="C121" s="35"/>
      <c r="D121" s="32"/>
    </row>
    <row r="122" spans="1:4" ht="15" hidden="1">
      <c r="A122" s="49"/>
      <c r="B122" s="50"/>
      <c r="C122" s="35"/>
      <c r="D122" s="32"/>
    </row>
    <row r="123" spans="1:4" ht="15" hidden="1">
      <c r="A123" s="49"/>
      <c r="B123" s="50"/>
      <c r="C123" s="35"/>
      <c r="D123" s="32"/>
    </row>
    <row r="124" spans="1:4" ht="15" hidden="1">
      <c r="A124" s="49" t="s">
        <v>7</v>
      </c>
      <c r="B124" s="50" t="s">
        <v>193</v>
      </c>
      <c r="C124" s="35"/>
      <c r="D124" s="32">
        <v>630</v>
      </c>
    </row>
    <row r="125" spans="1:4" ht="15" hidden="1">
      <c r="A125" s="49" t="s">
        <v>7</v>
      </c>
      <c r="B125" s="50" t="s">
        <v>194</v>
      </c>
      <c r="C125" s="35"/>
      <c r="D125" s="32">
        <f>SUM(D126:D135)</f>
        <v>5357.69</v>
      </c>
    </row>
    <row r="126" spans="1:4" ht="15" hidden="1">
      <c r="A126" s="49"/>
      <c r="B126" s="87" t="s">
        <v>220</v>
      </c>
      <c r="C126" s="35"/>
      <c r="D126" s="32">
        <v>5357.69</v>
      </c>
    </row>
    <row r="127" spans="1:4" ht="15" hidden="1">
      <c r="A127" s="49"/>
      <c r="B127" s="61"/>
      <c r="C127" s="35"/>
      <c r="D127" s="32"/>
    </row>
    <row r="128" spans="1:4" ht="15" hidden="1">
      <c r="A128" s="49"/>
      <c r="B128" s="61"/>
      <c r="C128" s="35"/>
      <c r="D128" s="32"/>
    </row>
    <row r="129" spans="1:4" ht="15" hidden="1">
      <c r="A129" s="49"/>
      <c r="B129" s="61"/>
      <c r="C129" s="35"/>
      <c r="D129" s="32"/>
    </row>
    <row r="130" spans="1:4" ht="15" hidden="1">
      <c r="A130" s="49"/>
      <c r="B130" s="61"/>
      <c r="C130" s="35"/>
      <c r="D130" s="32"/>
    </row>
    <row r="131" spans="1:4" ht="15" hidden="1">
      <c r="A131" s="49"/>
      <c r="B131" s="61"/>
      <c r="C131" s="35"/>
      <c r="D131" s="32"/>
    </row>
    <row r="132" spans="1:4" ht="15" hidden="1">
      <c r="A132" s="49"/>
      <c r="B132" s="61"/>
      <c r="C132" s="35"/>
      <c r="D132" s="32"/>
    </row>
    <row r="133" spans="1:4" ht="15" hidden="1">
      <c r="A133" s="49"/>
      <c r="B133" s="61"/>
      <c r="C133" s="35"/>
      <c r="D133" s="32"/>
    </row>
    <row r="134" spans="1:4" ht="15" hidden="1">
      <c r="A134" s="49"/>
      <c r="B134" s="61"/>
      <c r="C134" s="35"/>
      <c r="D134" s="32"/>
    </row>
    <row r="135" spans="1:4" ht="15" hidden="1">
      <c r="A135" s="49"/>
      <c r="B135" s="61"/>
      <c r="C135" s="35"/>
      <c r="D135" s="32"/>
    </row>
    <row r="136" spans="1:4" ht="15" hidden="1">
      <c r="A136" s="62" t="s">
        <v>7</v>
      </c>
      <c r="B136" s="63" t="s">
        <v>195</v>
      </c>
      <c r="C136" s="35"/>
      <c r="D136" s="32">
        <f>SUM(D137:D141)</f>
        <v>514</v>
      </c>
    </row>
    <row r="137" spans="1:4" ht="15" hidden="1">
      <c r="A137" s="33"/>
      <c r="B137" s="52" t="s">
        <v>196</v>
      </c>
      <c r="C137" s="31"/>
      <c r="D137" s="32">
        <v>47</v>
      </c>
    </row>
    <row r="138" spans="1:4" ht="15" hidden="1">
      <c r="A138" s="33"/>
      <c r="B138" s="52" t="s">
        <v>197</v>
      </c>
      <c r="C138" s="31"/>
      <c r="D138" s="32">
        <v>140</v>
      </c>
    </row>
    <row r="139" spans="1:4" ht="15" hidden="1">
      <c r="A139" s="33"/>
      <c r="B139" s="52" t="s">
        <v>198</v>
      </c>
      <c r="C139" s="31"/>
      <c r="D139" s="32">
        <v>172</v>
      </c>
    </row>
    <row r="140" spans="1:4" ht="15" hidden="1">
      <c r="A140" s="33"/>
      <c r="B140" s="52" t="s">
        <v>199</v>
      </c>
      <c r="C140" s="31"/>
      <c r="D140" s="32">
        <v>78</v>
      </c>
    </row>
    <row r="141" spans="1:4" ht="15" hidden="1">
      <c r="A141" s="33"/>
      <c r="B141" s="52" t="s">
        <v>200</v>
      </c>
      <c r="C141" s="31"/>
      <c r="D141" s="32">
        <v>77</v>
      </c>
    </row>
    <row r="142" spans="1:4" ht="15" hidden="1">
      <c r="A142" s="25">
        <v>7</v>
      </c>
      <c r="B142" s="30" t="s">
        <v>177</v>
      </c>
      <c r="C142" s="53"/>
      <c r="D142" s="32">
        <v>2022.31</v>
      </c>
    </row>
    <row r="143" spans="1:4" ht="15" hidden="1">
      <c r="A143" s="25">
        <f>SUM(A142)+1</f>
        <v>8</v>
      </c>
      <c r="B143" s="30" t="s">
        <v>178</v>
      </c>
      <c r="C143" s="53"/>
      <c r="D143" s="32">
        <v>1841.83</v>
      </c>
    </row>
    <row r="144" spans="1:4" ht="15" hidden="1">
      <c r="A144" s="25">
        <f>SUM(A143)+1</f>
        <v>9</v>
      </c>
      <c r="B144" s="30" t="s">
        <v>179</v>
      </c>
      <c r="C144" s="35"/>
      <c r="D144" s="32">
        <v>3954</v>
      </c>
    </row>
    <row r="145" spans="1:4" ht="15" hidden="1">
      <c r="A145" s="33">
        <f>SUM(A144)+1</f>
        <v>10</v>
      </c>
      <c r="B145" s="34" t="s">
        <v>180</v>
      </c>
      <c r="C145" s="35"/>
      <c r="D145" s="32"/>
    </row>
    <row r="146" spans="1:4" ht="15" hidden="1">
      <c r="A146" s="25">
        <v>11</v>
      </c>
      <c r="B146" s="30" t="s">
        <v>201</v>
      </c>
      <c r="C146" s="31"/>
      <c r="D146" s="32">
        <f>D147+364+2032+5655</f>
        <v>10079.8904</v>
      </c>
    </row>
    <row r="147" spans="1:4" ht="27.75" hidden="1">
      <c r="A147" s="26" t="s">
        <v>7</v>
      </c>
      <c r="B147" s="64" t="s">
        <v>202</v>
      </c>
      <c r="C147" s="56"/>
      <c r="D147" s="86">
        <f>2*78.5*12+14489.04*0.01</f>
        <v>2028.8904</v>
      </c>
    </row>
    <row r="148" spans="1:4" ht="30" hidden="1">
      <c r="A148" s="57">
        <v>12</v>
      </c>
      <c r="B148" s="58" t="s">
        <v>184</v>
      </c>
      <c r="C148" s="31"/>
      <c r="D148" s="32">
        <v>178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1">
      <selection activeCell="B14" sqref="B14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78" customWidth="1"/>
    <col min="5" max="16384" width="9.140625" style="1" customWidth="1"/>
  </cols>
  <sheetData>
    <row r="1" spans="1:4" ht="16.5" customHeight="1">
      <c r="A1" s="109" t="s">
        <v>0</v>
      </c>
      <c r="B1" s="109"/>
      <c r="C1" s="109"/>
      <c r="D1" s="10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79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8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8">
        <v>42369</v>
      </c>
    </row>
    <row r="7" spans="1:4" s="9" customFormat="1" ht="29.25" customHeight="1">
      <c r="A7" s="110" t="s">
        <v>13</v>
      </c>
      <c r="B7" s="110"/>
      <c r="C7" s="110"/>
      <c r="D7" s="11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0">
        <v>0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0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0">
        <v>0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15482.4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15482.4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15482.4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15482.4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0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v>0</v>
      </c>
    </row>
    <row r="25" spans="1:4" s="9" customFormat="1" ht="29.25" customHeight="1">
      <c r="A25" s="108" t="s">
        <v>49</v>
      </c>
      <c r="B25" s="108"/>
      <c r="C25" s="108"/>
      <c r="D25" s="108"/>
    </row>
    <row r="26" spans="1:4" s="9" customFormat="1" ht="16.5" customHeight="1">
      <c r="A26" s="6"/>
      <c r="B26" s="7" t="s">
        <v>50</v>
      </c>
      <c r="C26" s="18"/>
      <c r="D26" s="81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2" t="s">
        <v>220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82" t="s">
        <v>224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2" t="s">
        <v>223</v>
      </c>
    </row>
    <row r="34" spans="1:4" s="9" customFormat="1" ht="16.5" customHeight="1">
      <c r="A34" s="108" t="s">
        <v>62</v>
      </c>
      <c r="B34" s="108"/>
      <c r="C34" s="108"/>
      <c r="D34" s="10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8" t="s">
        <v>72</v>
      </c>
      <c r="B39" s="108"/>
      <c r="C39" s="108"/>
      <c r="D39" s="10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08" t="s">
        <v>81</v>
      </c>
      <c r="B46" s="108"/>
      <c r="C46" s="108"/>
      <c r="D46" s="10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3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v>0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0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0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0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0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0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83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3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1">
        <v>0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0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0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0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0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0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3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2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0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2">
        <v>0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2">
        <v>0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2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2">
        <v>0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2">
        <v>0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2">
        <v>0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2">
        <v>0</v>
      </c>
    </row>
    <row r="87" spans="1:4" s="9" customFormat="1" ht="15.75" customHeight="1">
      <c r="A87" s="108" t="s">
        <v>138</v>
      </c>
      <c r="B87" s="108"/>
      <c r="C87" s="108"/>
      <c r="D87" s="10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8" t="s">
        <v>143</v>
      </c>
      <c r="B92" s="108"/>
      <c r="C92" s="108"/>
      <c r="D92" s="10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7">
        <v>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7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0</v>
      </c>
    </row>
    <row r="99" spans="1:2" ht="15" hidden="1">
      <c r="A99" s="23" t="s">
        <v>150</v>
      </c>
      <c r="B99" s="59" t="s">
        <v>185</v>
      </c>
    </row>
    <row r="100" ht="15" hidden="1"/>
    <row r="101" spans="1:4" ht="25.5" hidden="1">
      <c r="A101" s="25" t="s">
        <v>1</v>
      </c>
      <c r="B101" s="26" t="s">
        <v>152</v>
      </c>
      <c r="C101" s="25"/>
      <c r="D101" s="84" t="s">
        <v>153</v>
      </c>
    </row>
    <row r="102" spans="1:4" ht="15.75" hidden="1">
      <c r="A102" s="25"/>
      <c r="B102" s="27" t="s">
        <v>154</v>
      </c>
      <c r="C102" s="60"/>
      <c r="D102" s="29">
        <f>SUM(D103+D104+D105+D106+D107+D113+D142+D143+D144+D145+D146+D148)</f>
        <v>43265.964</v>
      </c>
    </row>
    <row r="103" spans="1:4" ht="15" hidden="1">
      <c r="A103" s="25">
        <v>1</v>
      </c>
      <c r="B103" s="30" t="s">
        <v>155</v>
      </c>
      <c r="C103" s="31"/>
      <c r="D103" s="32">
        <v>0</v>
      </c>
    </row>
    <row r="104" spans="1:4" ht="15" hidden="1">
      <c r="A104" s="25">
        <f>SUM(A103)+1</f>
        <v>2</v>
      </c>
      <c r="B104" s="30" t="s">
        <v>156</v>
      </c>
      <c r="C104" s="31"/>
      <c r="D104" s="32">
        <v>0</v>
      </c>
    </row>
    <row r="105" spans="1:4" ht="15" hidden="1">
      <c r="A105" s="33">
        <f>SUM(A104)+1</f>
        <v>3</v>
      </c>
      <c r="B105" s="34" t="s">
        <v>157</v>
      </c>
      <c r="C105" s="35"/>
      <c r="D105" s="36"/>
    </row>
    <row r="106" spans="1:4" ht="15" hidden="1">
      <c r="A106" s="25">
        <f>SUM(A105)+1</f>
        <v>4</v>
      </c>
      <c r="B106" s="30" t="s">
        <v>158</v>
      </c>
      <c r="C106" s="35"/>
      <c r="D106" s="32">
        <v>0</v>
      </c>
    </row>
    <row r="107" spans="1:4" ht="15" hidden="1">
      <c r="A107" s="25">
        <f>SUM(A106)+1</f>
        <v>5</v>
      </c>
      <c r="B107" s="30" t="s">
        <v>159</v>
      </c>
      <c r="C107" s="35"/>
      <c r="D107" s="32">
        <f>SUM(D109:D112)</f>
        <v>0</v>
      </c>
    </row>
    <row r="108" spans="1:4" ht="15" hidden="1">
      <c r="A108" s="25" t="s">
        <v>7</v>
      </c>
      <c r="B108" s="37" t="s">
        <v>186</v>
      </c>
      <c r="C108" s="35"/>
      <c r="D108" s="32"/>
    </row>
    <row r="109" spans="1:4" ht="15" hidden="1">
      <c r="A109" s="25"/>
      <c r="B109" s="38" t="s">
        <v>187</v>
      </c>
      <c r="C109" s="35"/>
      <c r="D109" s="32"/>
    </row>
    <row r="110" spans="1:4" ht="15" hidden="1">
      <c r="A110" s="25"/>
      <c r="B110" s="38" t="s">
        <v>188</v>
      </c>
      <c r="C110" s="35"/>
      <c r="D110" s="32"/>
    </row>
    <row r="111" spans="1:4" ht="15" hidden="1">
      <c r="A111" s="25" t="s">
        <v>7</v>
      </c>
      <c r="B111" s="39" t="s">
        <v>189</v>
      </c>
      <c r="C111" s="35"/>
      <c r="D111" s="32"/>
    </row>
    <row r="112" spans="1:4" ht="15" hidden="1">
      <c r="A112" s="40" t="s">
        <v>7</v>
      </c>
      <c r="B112" s="41" t="s">
        <v>203</v>
      </c>
      <c r="C112" s="42"/>
      <c r="D112" s="85"/>
    </row>
    <row r="113" spans="1:4" ht="60" hidden="1">
      <c r="A113" s="25">
        <f>SUM(A107)+1</f>
        <v>6</v>
      </c>
      <c r="B113" s="43" t="s">
        <v>164</v>
      </c>
      <c r="C113" s="44"/>
      <c r="D113" s="32">
        <f>D114+D115+D116+D117+D124+D125+D136</f>
        <v>25297.08</v>
      </c>
    </row>
    <row r="114" spans="1:4" ht="45" hidden="1">
      <c r="A114" s="45" t="s">
        <v>7</v>
      </c>
      <c r="B114" s="46" t="s">
        <v>165</v>
      </c>
      <c r="C114" s="47"/>
      <c r="D114" s="48">
        <v>9079</v>
      </c>
    </row>
    <row r="115" spans="1:4" ht="15" hidden="1">
      <c r="A115" s="49" t="s">
        <v>7</v>
      </c>
      <c r="B115" s="50" t="s">
        <v>190</v>
      </c>
      <c r="C115" s="35"/>
      <c r="D115" s="32">
        <v>2805</v>
      </c>
    </row>
    <row r="116" spans="1:4" ht="15" hidden="1">
      <c r="A116" s="49" t="s">
        <v>7</v>
      </c>
      <c r="B116" s="50" t="s">
        <v>191</v>
      </c>
      <c r="C116" s="35"/>
      <c r="D116" s="32">
        <v>235.36</v>
      </c>
    </row>
    <row r="117" spans="1:4" ht="15" hidden="1">
      <c r="A117" s="49" t="s">
        <v>7</v>
      </c>
      <c r="B117" s="50" t="s">
        <v>192</v>
      </c>
      <c r="C117" s="35"/>
      <c r="D117" s="32">
        <f>SUM(D118:D123)</f>
        <v>0</v>
      </c>
    </row>
    <row r="118" spans="1:4" ht="15" hidden="1">
      <c r="A118" s="49"/>
      <c r="B118" s="50"/>
      <c r="C118" s="35"/>
      <c r="D118" s="32"/>
    </row>
    <row r="119" spans="1:4" ht="15" hidden="1">
      <c r="A119" s="49"/>
      <c r="B119" s="50"/>
      <c r="C119" s="35"/>
      <c r="D119" s="32"/>
    </row>
    <row r="120" spans="1:4" ht="15" hidden="1">
      <c r="A120" s="49"/>
      <c r="B120" s="50"/>
      <c r="C120" s="35"/>
      <c r="D120" s="32"/>
    </row>
    <row r="121" spans="1:4" ht="15" hidden="1">
      <c r="A121" s="49"/>
      <c r="B121" s="50"/>
      <c r="C121" s="35"/>
      <c r="D121" s="32"/>
    </row>
    <row r="122" spans="1:4" ht="15" hidden="1">
      <c r="A122" s="49"/>
      <c r="B122" s="50"/>
      <c r="C122" s="35"/>
      <c r="D122" s="32"/>
    </row>
    <row r="123" spans="1:4" ht="15" hidden="1">
      <c r="A123" s="49"/>
      <c r="B123" s="50"/>
      <c r="C123" s="35"/>
      <c r="D123" s="32"/>
    </row>
    <row r="124" spans="1:4" ht="15" hidden="1">
      <c r="A124" s="49" t="s">
        <v>7</v>
      </c>
      <c r="B124" s="50" t="s">
        <v>193</v>
      </c>
      <c r="C124" s="35"/>
      <c r="D124" s="32">
        <v>640</v>
      </c>
    </row>
    <row r="125" spans="1:4" ht="15" hidden="1">
      <c r="A125" s="49" t="s">
        <v>7</v>
      </c>
      <c r="B125" s="50" t="s">
        <v>194</v>
      </c>
      <c r="C125" s="35"/>
      <c r="D125" s="32">
        <f>SUM(D126:D135)</f>
        <v>12018.72</v>
      </c>
    </row>
    <row r="126" spans="1:4" ht="15" hidden="1">
      <c r="A126" s="49"/>
      <c r="B126" s="87" t="s">
        <v>220</v>
      </c>
      <c r="C126" s="35"/>
      <c r="D126" s="32">
        <v>12018.72</v>
      </c>
    </row>
    <row r="127" spans="1:4" ht="15" hidden="1">
      <c r="A127" s="49"/>
      <c r="B127" s="61"/>
      <c r="C127" s="35"/>
      <c r="D127" s="32"/>
    </row>
    <row r="128" spans="1:4" ht="15" hidden="1">
      <c r="A128" s="49"/>
      <c r="B128" s="61"/>
      <c r="C128" s="35"/>
      <c r="D128" s="32"/>
    </row>
    <row r="129" spans="1:4" ht="15" hidden="1">
      <c r="A129" s="49"/>
      <c r="B129" s="61"/>
      <c r="C129" s="35"/>
      <c r="D129" s="32"/>
    </row>
    <row r="130" spans="1:4" ht="15" hidden="1">
      <c r="A130" s="49"/>
      <c r="B130" s="61"/>
      <c r="C130" s="35"/>
      <c r="D130" s="32"/>
    </row>
    <row r="131" spans="1:4" ht="15" hidden="1">
      <c r="A131" s="49"/>
      <c r="B131" s="61"/>
      <c r="C131" s="35"/>
      <c r="D131" s="32"/>
    </row>
    <row r="132" spans="1:4" ht="15" hidden="1">
      <c r="A132" s="49"/>
      <c r="B132" s="61"/>
      <c r="C132" s="35"/>
      <c r="D132" s="32"/>
    </row>
    <row r="133" spans="1:4" ht="15" hidden="1">
      <c r="A133" s="49"/>
      <c r="B133" s="61"/>
      <c r="C133" s="35"/>
      <c r="D133" s="32"/>
    </row>
    <row r="134" spans="1:4" ht="15" hidden="1">
      <c r="A134" s="49"/>
      <c r="B134" s="61"/>
      <c r="C134" s="35"/>
      <c r="D134" s="32"/>
    </row>
    <row r="135" spans="1:4" ht="15" hidden="1">
      <c r="A135" s="49"/>
      <c r="B135" s="61"/>
      <c r="C135" s="35"/>
      <c r="D135" s="32"/>
    </row>
    <row r="136" spans="1:4" ht="15" hidden="1">
      <c r="A136" s="62" t="s">
        <v>7</v>
      </c>
      <c r="B136" s="63" t="s">
        <v>195</v>
      </c>
      <c r="C136" s="35"/>
      <c r="D136" s="32">
        <f>SUM(D137:D141)</f>
        <v>519</v>
      </c>
    </row>
    <row r="137" spans="1:4" ht="15" hidden="1">
      <c r="A137" s="33"/>
      <c r="B137" s="52" t="s">
        <v>196</v>
      </c>
      <c r="C137" s="31"/>
      <c r="D137" s="32">
        <v>49</v>
      </c>
    </row>
    <row r="138" spans="1:4" ht="15" hidden="1">
      <c r="A138" s="33"/>
      <c r="B138" s="52" t="s">
        <v>197</v>
      </c>
      <c r="C138" s="31"/>
      <c r="D138" s="32">
        <v>140</v>
      </c>
    </row>
    <row r="139" spans="1:4" ht="15" hidden="1">
      <c r="A139" s="33"/>
      <c r="B139" s="52" t="s">
        <v>198</v>
      </c>
      <c r="C139" s="31"/>
      <c r="D139" s="32">
        <v>175</v>
      </c>
    </row>
    <row r="140" spans="1:4" ht="15" hidden="1">
      <c r="A140" s="33"/>
      <c r="B140" s="52" t="s">
        <v>199</v>
      </c>
      <c r="C140" s="31"/>
      <c r="D140" s="32">
        <v>76</v>
      </c>
    </row>
    <row r="141" spans="1:4" ht="15" hidden="1">
      <c r="A141" s="33"/>
      <c r="B141" s="52" t="s">
        <v>200</v>
      </c>
      <c r="C141" s="31"/>
      <c r="D141" s="32">
        <v>79</v>
      </c>
    </row>
    <row r="142" spans="1:4" ht="15" hidden="1">
      <c r="A142" s="25">
        <v>7</v>
      </c>
      <c r="B142" s="30" t="s">
        <v>177</v>
      </c>
      <c r="C142" s="53"/>
      <c r="D142" s="32">
        <v>2022.31</v>
      </c>
    </row>
    <row r="143" spans="1:4" ht="15" hidden="1">
      <c r="A143" s="25">
        <f>SUM(A142)+1</f>
        <v>8</v>
      </c>
      <c r="B143" s="30" t="s">
        <v>178</v>
      </c>
      <c r="C143" s="53"/>
      <c r="D143" s="32">
        <v>1528.75</v>
      </c>
    </row>
    <row r="144" spans="1:4" ht="15" hidden="1">
      <c r="A144" s="25">
        <f>SUM(A143)+1</f>
        <v>9</v>
      </c>
      <c r="B144" s="30" t="s">
        <v>179</v>
      </c>
      <c r="C144" s="35"/>
      <c r="D144" s="32">
        <v>4018</v>
      </c>
    </row>
    <row r="145" spans="1:4" ht="15" hidden="1">
      <c r="A145" s="33">
        <f>SUM(A144)+1</f>
        <v>10</v>
      </c>
      <c r="B145" s="34" t="s">
        <v>180</v>
      </c>
      <c r="C145" s="35"/>
      <c r="D145" s="32"/>
    </row>
    <row r="146" spans="1:4" ht="15" hidden="1">
      <c r="A146" s="25">
        <v>11</v>
      </c>
      <c r="B146" s="30" t="s">
        <v>201</v>
      </c>
      <c r="C146" s="31"/>
      <c r="D146" s="32">
        <f>D147+370+2064+5746</f>
        <v>10218.824</v>
      </c>
    </row>
    <row r="147" spans="1:4" ht="27.75" hidden="1">
      <c r="A147" s="26" t="s">
        <v>7</v>
      </c>
      <c r="B147" s="64" t="s">
        <v>202</v>
      </c>
      <c r="C147" s="56"/>
      <c r="D147" s="86">
        <f>2*78.5*12+15482.4*0.01</f>
        <v>2038.824</v>
      </c>
    </row>
    <row r="148" spans="1:4" ht="30" hidden="1">
      <c r="A148" s="57">
        <v>12</v>
      </c>
      <c r="B148" s="58" t="s">
        <v>184</v>
      </c>
      <c r="C148" s="31"/>
      <c r="D148" s="32">
        <v>181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9">
      <selection activeCell="A34" sqref="A34:D34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78" customWidth="1"/>
    <col min="5" max="16384" width="9.140625" style="1" customWidth="1"/>
  </cols>
  <sheetData>
    <row r="1" spans="1:4" ht="16.5" customHeight="1">
      <c r="A1" s="109" t="s">
        <v>0</v>
      </c>
      <c r="B1" s="109"/>
      <c r="C1" s="109"/>
      <c r="D1" s="10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79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8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8">
        <v>42369</v>
      </c>
    </row>
    <row r="7" spans="1:4" s="9" customFormat="1" ht="29.25" customHeight="1">
      <c r="A7" s="110" t="s">
        <v>13</v>
      </c>
      <c r="B7" s="110"/>
      <c r="C7" s="110"/>
      <c r="D7" s="11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0">
        <v>6706.69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0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0">
        <f>D8</f>
        <v>6706.69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15447.36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16956.72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16956.72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16956.72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5197.329999999998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5197.329999999998</v>
      </c>
    </row>
    <row r="25" spans="1:4" s="9" customFormat="1" ht="29.25" customHeight="1">
      <c r="A25" s="108" t="s">
        <v>49</v>
      </c>
      <c r="B25" s="108"/>
      <c r="C25" s="108"/>
      <c r="D25" s="108"/>
    </row>
    <row r="26" spans="1:4" s="9" customFormat="1" ht="15">
      <c r="A26" s="6"/>
      <c r="B26" s="7" t="s">
        <v>50</v>
      </c>
      <c r="C26" s="18"/>
      <c r="D26" s="81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2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82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82">
        <v>0</v>
      </c>
    </row>
    <row r="34" spans="1:4" s="9" customFormat="1" ht="16.5" customHeight="1">
      <c r="A34" s="108" t="s">
        <v>62</v>
      </c>
      <c r="B34" s="108"/>
      <c r="C34" s="108"/>
      <c r="D34" s="10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8" t="s">
        <v>72</v>
      </c>
      <c r="B39" s="108"/>
      <c r="C39" s="108"/>
      <c r="D39" s="10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08" t="s">
        <v>81</v>
      </c>
      <c r="B46" s="108"/>
      <c r="C46" s="108"/>
      <c r="D46" s="10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v>0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0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0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0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0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0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83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3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1">
        <v>0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0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0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0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0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0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3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2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0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2">
        <v>0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2">
        <v>0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2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2">
        <v>0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2">
        <v>0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2">
        <v>0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2">
        <v>0</v>
      </c>
    </row>
    <row r="87" spans="1:4" s="9" customFormat="1" ht="15.75" customHeight="1">
      <c r="A87" s="108" t="s">
        <v>138</v>
      </c>
      <c r="B87" s="108"/>
      <c r="C87" s="108"/>
      <c r="D87" s="10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8" t="s">
        <v>143</v>
      </c>
      <c r="B92" s="108"/>
      <c r="C92" s="108"/>
      <c r="D92" s="10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17">
        <v>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17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0</v>
      </c>
    </row>
    <row r="99" spans="1:2" ht="15" hidden="1">
      <c r="A99" s="23" t="s">
        <v>150</v>
      </c>
      <c r="B99" s="59" t="s">
        <v>185</v>
      </c>
    </row>
    <row r="100" ht="15" hidden="1"/>
    <row r="101" spans="1:4" ht="25.5" hidden="1">
      <c r="A101" s="25" t="s">
        <v>1</v>
      </c>
      <c r="B101" s="26" t="s">
        <v>152</v>
      </c>
      <c r="C101" s="25"/>
      <c r="D101" s="84" t="s">
        <v>153</v>
      </c>
    </row>
    <row r="102" spans="1:4" ht="15.75" hidden="1">
      <c r="A102" s="25"/>
      <c r="B102" s="27" t="s">
        <v>154</v>
      </c>
      <c r="C102" s="60"/>
      <c r="D102" s="29">
        <f>SUM(D103+D104+D105+D106+D107+D113+D142+D143+D144+D145+D146+D148)</f>
        <v>30545.167199999996</v>
      </c>
    </row>
    <row r="103" spans="1:4" ht="15" hidden="1">
      <c r="A103" s="25">
        <v>1</v>
      </c>
      <c r="B103" s="30" t="s">
        <v>155</v>
      </c>
      <c r="C103" s="31"/>
      <c r="D103" s="32">
        <v>0</v>
      </c>
    </row>
    <row r="104" spans="1:4" ht="15" hidden="1">
      <c r="A104" s="25">
        <f>SUM(A103)+1</f>
        <v>2</v>
      </c>
      <c r="B104" s="30" t="s">
        <v>156</v>
      </c>
      <c r="C104" s="31"/>
      <c r="D104" s="32">
        <v>0</v>
      </c>
    </row>
    <row r="105" spans="1:4" ht="15" hidden="1">
      <c r="A105" s="33">
        <f>SUM(A104)+1</f>
        <v>3</v>
      </c>
      <c r="B105" s="34" t="s">
        <v>157</v>
      </c>
      <c r="C105" s="35"/>
      <c r="D105" s="36"/>
    </row>
    <row r="106" spans="1:4" ht="15" hidden="1">
      <c r="A106" s="25">
        <f>SUM(A105)+1</f>
        <v>4</v>
      </c>
      <c r="B106" s="30" t="s">
        <v>158</v>
      </c>
      <c r="C106" s="35"/>
      <c r="D106" s="32">
        <v>0</v>
      </c>
    </row>
    <row r="107" spans="1:4" ht="15" hidden="1">
      <c r="A107" s="25">
        <f>SUM(A106)+1</f>
        <v>5</v>
      </c>
      <c r="B107" s="30" t="s">
        <v>159</v>
      </c>
      <c r="C107" s="35"/>
      <c r="D107" s="32">
        <f>SUM(D109:D112)</f>
        <v>0</v>
      </c>
    </row>
    <row r="108" spans="1:4" ht="15" hidden="1">
      <c r="A108" s="25" t="s">
        <v>7</v>
      </c>
      <c r="B108" s="37" t="s">
        <v>186</v>
      </c>
      <c r="C108" s="35"/>
      <c r="D108" s="32"/>
    </row>
    <row r="109" spans="1:4" ht="15" hidden="1">
      <c r="A109" s="25"/>
      <c r="B109" s="38" t="s">
        <v>187</v>
      </c>
      <c r="C109" s="35"/>
      <c r="D109" s="32"/>
    </row>
    <row r="110" spans="1:4" ht="15" hidden="1">
      <c r="A110" s="25"/>
      <c r="B110" s="38" t="s">
        <v>188</v>
      </c>
      <c r="C110" s="35"/>
      <c r="D110" s="32"/>
    </row>
    <row r="111" spans="1:4" ht="15" hidden="1">
      <c r="A111" s="25" t="s">
        <v>7</v>
      </c>
      <c r="B111" s="39" t="s">
        <v>189</v>
      </c>
      <c r="C111" s="35"/>
      <c r="D111" s="32"/>
    </row>
    <row r="112" spans="1:4" ht="15" hidden="1">
      <c r="A112" s="40" t="s">
        <v>7</v>
      </c>
      <c r="B112" s="41" t="s">
        <v>203</v>
      </c>
      <c r="C112" s="42"/>
      <c r="D112" s="85"/>
    </row>
    <row r="113" spans="1:4" ht="60" hidden="1">
      <c r="A113" s="25">
        <f>SUM(A107)+1</f>
        <v>6</v>
      </c>
      <c r="B113" s="43" t="s">
        <v>164</v>
      </c>
      <c r="C113" s="44"/>
      <c r="D113" s="32">
        <f>D114+D115+D116+D117+D124+D125+D136</f>
        <v>13256.83</v>
      </c>
    </row>
    <row r="114" spans="1:4" ht="45" hidden="1">
      <c r="A114" s="45" t="s">
        <v>7</v>
      </c>
      <c r="B114" s="46" t="s">
        <v>165</v>
      </c>
      <c r="C114" s="47"/>
      <c r="D114" s="48">
        <v>9062</v>
      </c>
    </row>
    <row r="115" spans="1:4" ht="15" hidden="1">
      <c r="A115" s="49" t="s">
        <v>7</v>
      </c>
      <c r="B115" s="50" t="s">
        <v>190</v>
      </c>
      <c r="C115" s="35"/>
      <c r="D115" s="32">
        <v>2800</v>
      </c>
    </row>
    <row r="116" spans="1:4" ht="15" hidden="1">
      <c r="A116" s="49" t="s">
        <v>7</v>
      </c>
      <c r="B116" s="50" t="s">
        <v>191</v>
      </c>
      <c r="C116" s="35"/>
      <c r="D116" s="32">
        <v>234.83</v>
      </c>
    </row>
    <row r="117" spans="1:4" ht="15" hidden="1">
      <c r="A117" s="49" t="s">
        <v>7</v>
      </c>
      <c r="B117" s="50" t="s">
        <v>192</v>
      </c>
      <c r="C117" s="35"/>
      <c r="D117" s="32">
        <f>SUM(D118:D123)</f>
        <v>0</v>
      </c>
    </row>
    <row r="118" spans="1:4" ht="15" hidden="1">
      <c r="A118" s="49"/>
      <c r="B118" s="50"/>
      <c r="C118" s="35"/>
      <c r="D118" s="32"/>
    </row>
    <row r="119" spans="1:4" ht="15" hidden="1">
      <c r="A119" s="49"/>
      <c r="B119" s="50"/>
      <c r="C119" s="35"/>
      <c r="D119" s="32"/>
    </row>
    <row r="120" spans="1:4" ht="15" hidden="1">
      <c r="A120" s="49"/>
      <c r="B120" s="50"/>
      <c r="C120" s="35"/>
      <c r="D120" s="32"/>
    </row>
    <row r="121" spans="1:4" ht="15" hidden="1">
      <c r="A121" s="49"/>
      <c r="B121" s="50"/>
      <c r="C121" s="35"/>
      <c r="D121" s="32"/>
    </row>
    <row r="122" spans="1:4" ht="15" hidden="1">
      <c r="A122" s="49"/>
      <c r="B122" s="50"/>
      <c r="C122" s="35"/>
      <c r="D122" s="32"/>
    </row>
    <row r="123" spans="1:4" ht="15" hidden="1">
      <c r="A123" s="49"/>
      <c r="B123" s="50"/>
      <c r="C123" s="35"/>
      <c r="D123" s="32"/>
    </row>
    <row r="124" spans="1:4" ht="15" hidden="1">
      <c r="A124" s="49" t="s">
        <v>7</v>
      </c>
      <c r="B124" s="50" t="s">
        <v>193</v>
      </c>
      <c r="C124" s="35"/>
      <c r="D124" s="32">
        <v>640</v>
      </c>
    </row>
    <row r="125" spans="1:4" ht="15" hidden="1">
      <c r="A125" s="49" t="s">
        <v>7</v>
      </c>
      <c r="B125" s="50" t="s">
        <v>194</v>
      </c>
      <c r="C125" s="35"/>
      <c r="D125" s="32">
        <f>SUM(D126:D135)</f>
        <v>0</v>
      </c>
    </row>
    <row r="126" spans="1:4" ht="15" hidden="1">
      <c r="A126" s="49"/>
      <c r="B126" s="61"/>
      <c r="C126" s="35"/>
      <c r="D126" s="32"/>
    </row>
    <row r="127" spans="1:4" ht="15" hidden="1">
      <c r="A127" s="49"/>
      <c r="B127" s="61"/>
      <c r="C127" s="35"/>
      <c r="D127" s="32"/>
    </row>
    <row r="128" spans="1:4" ht="15" hidden="1">
      <c r="A128" s="49"/>
      <c r="B128" s="61"/>
      <c r="C128" s="35"/>
      <c r="D128" s="32"/>
    </row>
    <row r="129" spans="1:4" ht="15" hidden="1">
      <c r="A129" s="49"/>
      <c r="B129" s="61"/>
      <c r="C129" s="35"/>
      <c r="D129" s="32"/>
    </row>
    <row r="130" spans="1:4" ht="15" hidden="1">
      <c r="A130" s="49"/>
      <c r="B130" s="61"/>
      <c r="C130" s="35"/>
      <c r="D130" s="32"/>
    </row>
    <row r="131" spans="1:4" ht="15" hidden="1">
      <c r="A131" s="49"/>
      <c r="B131" s="61"/>
      <c r="C131" s="35"/>
      <c r="D131" s="32"/>
    </row>
    <row r="132" spans="1:4" ht="15" hidden="1">
      <c r="A132" s="49"/>
      <c r="B132" s="61"/>
      <c r="C132" s="35"/>
      <c r="D132" s="32"/>
    </row>
    <row r="133" spans="1:4" ht="15" hidden="1">
      <c r="A133" s="49"/>
      <c r="B133" s="61"/>
      <c r="C133" s="35"/>
      <c r="D133" s="32"/>
    </row>
    <row r="134" spans="1:4" ht="15" hidden="1">
      <c r="A134" s="49"/>
      <c r="B134" s="61"/>
      <c r="C134" s="35"/>
      <c r="D134" s="32"/>
    </row>
    <row r="135" spans="1:4" ht="15" hidden="1">
      <c r="A135" s="49"/>
      <c r="B135" s="61"/>
      <c r="C135" s="35"/>
      <c r="D135" s="32"/>
    </row>
    <row r="136" spans="1:4" ht="15" hidden="1">
      <c r="A136" s="62" t="s">
        <v>7</v>
      </c>
      <c r="B136" s="63" t="s">
        <v>195</v>
      </c>
      <c r="C136" s="35"/>
      <c r="D136" s="32">
        <f>SUM(D137:D141)</f>
        <v>520</v>
      </c>
    </row>
    <row r="137" spans="1:4" ht="15" hidden="1">
      <c r="A137" s="33"/>
      <c r="B137" s="52" t="s">
        <v>196</v>
      </c>
      <c r="C137" s="31"/>
      <c r="D137" s="32">
        <v>48</v>
      </c>
    </row>
    <row r="138" spans="1:4" ht="15" hidden="1">
      <c r="A138" s="33"/>
      <c r="B138" s="52" t="s">
        <v>197</v>
      </c>
      <c r="C138" s="31"/>
      <c r="D138" s="32">
        <v>140</v>
      </c>
    </row>
    <row r="139" spans="1:4" ht="15" hidden="1">
      <c r="A139" s="33"/>
      <c r="B139" s="52" t="s">
        <v>198</v>
      </c>
      <c r="C139" s="31"/>
      <c r="D139" s="32">
        <v>174</v>
      </c>
    </row>
    <row r="140" spans="1:4" ht="15" hidden="1">
      <c r="A140" s="33"/>
      <c r="B140" s="52" t="s">
        <v>199</v>
      </c>
      <c r="C140" s="31"/>
      <c r="D140" s="32">
        <v>79</v>
      </c>
    </row>
    <row r="141" spans="1:4" ht="15" hidden="1">
      <c r="A141" s="33"/>
      <c r="B141" s="52" t="s">
        <v>200</v>
      </c>
      <c r="C141" s="31"/>
      <c r="D141" s="32">
        <v>79</v>
      </c>
    </row>
    <row r="142" spans="1:4" ht="15" hidden="1">
      <c r="A142" s="25">
        <v>7</v>
      </c>
      <c r="B142" s="30" t="s">
        <v>177</v>
      </c>
      <c r="C142" s="53"/>
      <c r="D142" s="32">
        <v>2022.31</v>
      </c>
    </row>
    <row r="143" spans="1:4" ht="15" hidden="1">
      <c r="A143" s="25">
        <f>SUM(A142)+1</f>
        <v>8</v>
      </c>
      <c r="B143" s="30" t="s">
        <v>178</v>
      </c>
      <c r="C143" s="53"/>
      <c r="D143" s="32">
        <v>862.46</v>
      </c>
    </row>
    <row r="144" spans="1:4" ht="15" hidden="1">
      <c r="A144" s="25">
        <f>SUM(A143)+1</f>
        <v>9</v>
      </c>
      <c r="B144" s="30" t="s">
        <v>179</v>
      </c>
      <c r="C144" s="35"/>
      <c r="D144" s="32">
        <v>4008</v>
      </c>
    </row>
    <row r="145" spans="1:4" ht="15" hidden="1">
      <c r="A145" s="33">
        <f>SUM(A144)+1</f>
        <v>10</v>
      </c>
      <c r="B145" s="34" t="s">
        <v>180</v>
      </c>
      <c r="C145" s="35"/>
      <c r="D145" s="32"/>
    </row>
    <row r="146" spans="1:4" ht="15" hidden="1">
      <c r="A146" s="25">
        <v>11</v>
      </c>
      <c r="B146" s="30" t="s">
        <v>201</v>
      </c>
      <c r="C146" s="31"/>
      <c r="D146" s="32">
        <f>D147+369+2060+5733</f>
        <v>10215.5672</v>
      </c>
    </row>
    <row r="147" spans="1:4" ht="27.75" hidden="1">
      <c r="A147" s="26" t="s">
        <v>7</v>
      </c>
      <c r="B147" s="64" t="s">
        <v>202</v>
      </c>
      <c r="C147" s="56"/>
      <c r="D147" s="86">
        <f>2*78.5*12+16956.72*0.01</f>
        <v>2053.5672</v>
      </c>
    </row>
    <row r="148" spans="1:4" ht="30" hidden="1">
      <c r="A148" s="57">
        <v>12</v>
      </c>
      <c r="B148" s="58" t="s">
        <v>184</v>
      </c>
      <c r="C148" s="31"/>
      <c r="D148" s="32">
        <v>180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61">
      <selection activeCell="A92" sqref="A92:D9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1.421875" style="78" customWidth="1"/>
    <col min="5" max="16384" width="9.140625" style="1" customWidth="1"/>
  </cols>
  <sheetData>
    <row r="1" spans="1:4" ht="16.5" customHeight="1">
      <c r="A1" s="109" t="s">
        <v>0</v>
      </c>
      <c r="B1" s="109"/>
      <c r="C1" s="109"/>
      <c r="D1" s="10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79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8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8">
        <v>42369</v>
      </c>
    </row>
    <row r="7" spans="1:4" s="9" customFormat="1" ht="29.25" customHeight="1">
      <c r="A7" s="110" t="s">
        <v>13</v>
      </c>
      <c r="B7" s="110"/>
      <c r="C7" s="110"/>
      <c r="D7" s="11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0">
        <v>15600.41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0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0">
        <f>D8</f>
        <v>15600.41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19362.72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13834.57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13834.57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13834.57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21128.560000000005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21128.560000000005</v>
      </c>
    </row>
    <row r="25" spans="1:4" s="9" customFormat="1" ht="29.25" customHeight="1">
      <c r="A25" s="108" t="s">
        <v>49</v>
      </c>
      <c r="B25" s="108"/>
      <c r="C25" s="108"/>
      <c r="D25" s="108"/>
    </row>
    <row r="26" spans="1:4" s="9" customFormat="1" ht="15">
      <c r="A26" s="6"/>
      <c r="B26" s="7" t="s">
        <v>50</v>
      </c>
      <c r="C26" s="18"/>
      <c r="D26" s="81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2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82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82">
        <v>0</v>
      </c>
    </row>
    <row r="34" spans="1:4" s="9" customFormat="1" ht="15">
      <c r="A34" s="108" t="s">
        <v>62</v>
      </c>
      <c r="B34" s="108"/>
      <c r="C34" s="108"/>
      <c r="D34" s="10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8" t="s">
        <v>72</v>
      </c>
      <c r="B39" s="108"/>
      <c r="C39" s="108"/>
      <c r="D39" s="10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0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0</v>
      </c>
    </row>
    <row r="46" spans="1:4" s="9" customFormat="1" ht="15" customHeight="1">
      <c r="A46" s="108" t="s">
        <v>81</v>
      </c>
      <c r="B46" s="108"/>
      <c r="C46" s="108"/>
      <c r="D46" s="10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9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v>0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0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0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0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0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0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0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83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3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1">
        <v>0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0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0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0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0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0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0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3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2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0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2">
        <v>0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2">
        <v>0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2">
        <v>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2">
        <v>0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2">
        <v>0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2">
        <v>0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2">
        <v>0</v>
      </c>
    </row>
    <row r="87" spans="1:4" s="9" customFormat="1" ht="15.75" customHeight="1">
      <c r="A87" s="108" t="s">
        <v>138</v>
      </c>
      <c r="B87" s="108"/>
      <c r="C87" s="108"/>
      <c r="D87" s="10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8" t="s">
        <v>143</v>
      </c>
      <c r="B92" s="108"/>
      <c r="C92" s="108"/>
      <c r="D92" s="10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9">
        <v>1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7712</v>
      </c>
    </row>
    <row r="99" spans="1:2" ht="15" hidden="1">
      <c r="A99" s="23" t="s">
        <v>150</v>
      </c>
      <c r="B99" s="59" t="s">
        <v>185</v>
      </c>
    </row>
    <row r="100" ht="15" hidden="1"/>
    <row r="101" spans="1:4" ht="25.5" hidden="1">
      <c r="A101" s="25" t="s">
        <v>1</v>
      </c>
      <c r="B101" s="26" t="s">
        <v>152</v>
      </c>
      <c r="C101" s="25"/>
      <c r="D101" s="84" t="s">
        <v>153</v>
      </c>
    </row>
    <row r="102" spans="1:4" ht="15.75" hidden="1">
      <c r="A102" s="25"/>
      <c r="B102" s="27" t="s">
        <v>154</v>
      </c>
      <c r="C102" s="60"/>
      <c r="D102" s="29">
        <f>SUM(D103+D104+D105+D106+D107+D113+D142+D143+D144+D145+D146+D148)</f>
        <v>31388.9657</v>
      </c>
    </row>
    <row r="103" spans="1:4" ht="15" hidden="1">
      <c r="A103" s="25">
        <v>1</v>
      </c>
      <c r="B103" s="30" t="s">
        <v>155</v>
      </c>
      <c r="C103" s="31"/>
      <c r="D103" s="32">
        <v>2568</v>
      </c>
    </row>
    <row r="104" spans="1:4" ht="15" hidden="1">
      <c r="A104" s="25">
        <f>SUM(A103)+1</f>
        <v>2</v>
      </c>
      <c r="B104" s="30" t="s">
        <v>156</v>
      </c>
      <c r="C104" s="31"/>
      <c r="D104" s="32">
        <v>1343</v>
      </c>
    </row>
    <row r="105" spans="1:4" ht="15" hidden="1">
      <c r="A105" s="33">
        <f>SUM(A104)+1</f>
        <v>3</v>
      </c>
      <c r="B105" s="34" t="s">
        <v>157</v>
      </c>
      <c r="C105" s="35"/>
      <c r="D105" s="36"/>
    </row>
    <row r="106" spans="1:4" ht="15" hidden="1">
      <c r="A106" s="25">
        <f>SUM(A105)+1</f>
        <v>4</v>
      </c>
      <c r="B106" s="30" t="s">
        <v>158</v>
      </c>
      <c r="C106" s="35"/>
      <c r="D106" s="32">
        <v>0</v>
      </c>
    </row>
    <row r="107" spans="1:4" ht="15" hidden="1">
      <c r="A107" s="25">
        <f>SUM(A106)+1</f>
        <v>5</v>
      </c>
      <c r="B107" s="30" t="s">
        <v>159</v>
      </c>
      <c r="C107" s="35"/>
      <c r="D107" s="32">
        <f>SUM(D109:D112)</f>
        <v>0</v>
      </c>
    </row>
    <row r="108" spans="1:4" ht="15" hidden="1">
      <c r="A108" s="25" t="s">
        <v>7</v>
      </c>
      <c r="B108" s="37" t="s">
        <v>186</v>
      </c>
      <c r="C108" s="35"/>
      <c r="D108" s="32"/>
    </row>
    <row r="109" spans="1:4" ht="15" hidden="1">
      <c r="A109" s="25"/>
      <c r="B109" s="38" t="s">
        <v>187</v>
      </c>
      <c r="C109" s="35"/>
      <c r="D109" s="32"/>
    </row>
    <row r="110" spans="1:4" ht="15" hidden="1">
      <c r="A110" s="25"/>
      <c r="B110" s="38" t="s">
        <v>188</v>
      </c>
      <c r="C110" s="35"/>
      <c r="D110" s="32"/>
    </row>
    <row r="111" spans="1:4" ht="15" hidden="1">
      <c r="A111" s="25" t="s">
        <v>7</v>
      </c>
      <c r="B111" s="39" t="s">
        <v>189</v>
      </c>
      <c r="C111" s="35"/>
      <c r="D111" s="32"/>
    </row>
    <row r="112" spans="1:4" ht="15" hidden="1">
      <c r="A112" s="40" t="s">
        <v>7</v>
      </c>
      <c r="B112" s="41" t="s">
        <v>203</v>
      </c>
      <c r="C112" s="42"/>
      <c r="D112" s="85"/>
    </row>
    <row r="113" spans="1:4" ht="60" hidden="1">
      <c r="A113" s="25">
        <f>SUM(A107)+1</f>
        <v>6</v>
      </c>
      <c r="B113" s="43" t="s">
        <v>164</v>
      </c>
      <c r="C113" s="44"/>
      <c r="D113" s="32">
        <f>D114+D115+D116+D117+D124+D125+D136</f>
        <v>11757.58</v>
      </c>
    </row>
    <row r="114" spans="1:4" ht="45" hidden="1">
      <c r="A114" s="45" t="s">
        <v>7</v>
      </c>
      <c r="B114" s="46" t="s">
        <v>165</v>
      </c>
      <c r="C114" s="47"/>
      <c r="D114" s="48">
        <v>8121</v>
      </c>
    </row>
    <row r="115" spans="1:4" ht="15" hidden="1">
      <c r="A115" s="49" t="s">
        <v>7</v>
      </c>
      <c r="B115" s="50" t="s">
        <v>190</v>
      </c>
      <c r="C115" s="35"/>
      <c r="D115" s="32">
        <v>2509</v>
      </c>
    </row>
    <row r="116" spans="1:4" ht="15" hidden="1">
      <c r="A116" s="49" t="s">
        <v>7</v>
      </c>
      <c r="B116" s="50" t="s">
        <v>191</v>
      </c>
      <c r="C116" s="35"/>
      <c r="D116" s="32">
        <v>106.58</v>
      </c>
    </row>
    <row r="117" spans="1:4" ht="15" hidden="1">
      <c r="A117" s="49" t="s">
        <v>7</v>
      </c>
      <c r="B117" s="50" t="s">
        <v>192</v>
      </c>
      <c r="C117" s="35"/>
      <c r="D117" s="32">
        <f>SUM(D118:D123)</f>
        <v>27</v>
      </c>
    </row>
    <row r="118" spans="1:4" ht="15" hidden="1">
      <c r="A118" s="49"/>
      <c r="B118" s="50" t="s">
        <v>218</v>
      </c>
      <c r="C118" s="35"/>
      <c r="D118" s="32">
        <v>27</v>
      </c>
    </row>
    <row r="119" spans="1:4" ht="15" hidden="1">
      <c r="A119" s="49"/>
      <c r="B119" s="50"/>
      <c r="C119" s="35"/>
      <c r="D119" s="32"/>
    </row>
    <row r="120" spans="1:4" ht="15" hidden="1">
      <c r="A120" s="49"/>
      <c r="B120" s="50"/>
      <c r="C120" s="35"/>
      <c r="D120" s="32"/>
    </row>
    <row r="121" spans="1:4" ht="15" hidden="1">
      <c r="A121" s="49"/>
      <c r="B121" s="50"/>
      <c r="C121" s="35"/>
      <c r="D121" s="32"/>
    </row>
    <row r="122" spans="1:4" ht="15" hidden="1">
      <c r="A122" s="49"/>
      <c r="B122" s="50"/>
      <c r="C122" s="35"/>
      <c r="D122" s="32"/>
    </row>
    <row r="123" spans="1:4" ht="15" hidden="1">
      <c r="A123" s="49"/>
      <c r="B123" s="50"/>
      <c r="C123" s="35"/>
      <c r="D123" s="32"/>
    </row>
    <row r="124" spans="1:4" ht="15" hidden="1">
      <c r="A124" s="49" t="s">
        <v>7</v>
      </c>
      <c r="B124" s="50" t="s">
        <v>193</v>
      </c>
      <c r="C124" s="35"/>
      <c r="D124" s="32">
        <v>563</v>
      </c>
    </row>
    <row r="125" spans="1:4" ht="15" hidden="1">
      <c r="A125" s="49" t="s">
        <v>7</v>
      </c>
      <c r="B125" s="50" t="s">
        <v>194</v>
      </c>
      <c r="C125" s="35"/>
      <c r="D125" s="32">
        <f>SUM(D126:D135)</f>
        <v>0</v>
      </c>
    </row>
    <row r="126" spans="1:4" ht="15" hidden="1">
      <c r="A126" s="49"/>
      <c r="B126" s="61"/>
      <c r="C126" s="35"/>
      <c r="D126" s="32"/>
    </row>
    <row r="127" spans="1:4" ht="15" hidden="1">
      <c r="A127" s="49"/>
      <c r="B127" s="61"/>
      <c r="C127" s="35"/>
      <c r="D127" s="32"/>
    </row>
    <row r="128" spans="1:4" ht="15" hidden="1">
      <c r="A128" s="49"/>
      <c r="B128" s="61"/>
      <c r="C128" s="35"/>
      <c r="D128" s="32"/>
    </row>
    <row r="129" spans="1:4" ht="15" hidden="1">
      <c r="A129" s="49"/>
      <c r="B129" s="61"/>
      <c r="C129" s="35"/>
      <c r="D129" s="32"/>
    </row>
    <row r="130" spans="1:4" ht="15" hidden="1">
      <c r="A130" s="49"/>
      <c r="B130" s="61"/>
      <c r="C130" s="35"/>
      <c r="D130" s="32"/>
    </row>
    <row r="131" spans="1:4" ht="15" hidden="1">
      <c r="A131" s="49"/>
      <c r="B131" s="61"/>
      <c r="C131" s="35"/>
      <c r="D131" s="32"/>
    </row>
    <row r="132" spans="1:4" ht="15" hidden="1">
      <c r="A132" s="49"/>
      <c r="B132" s="61"/>
      <c r="C132" s="35"/>
      <c r="D132" s="32"/>
    </row>
    <row r="133" spans="1:4" ht="15" hidden="1">
      <c r="A133" s="49"/>
      <c r="B133" s="61"/>
      <c r="C133" s="35"/>
      <c r="D133" s="32"/>
    </row>
    <row r="134" spans="1:4" ht="15" hidden="1">
      <c r="A134" s="49"/>
      <c r="B134" s="61"/>
      <c r="C134" s="35"/>
      <c r="D134" s="32"/>
    </row>
    <row r="135" spans="1:4" ht="15" hidden="1">
      <c r="A135" s="49"/>
      <c r="B135" s="61"/>
      <c r="C135" s="35"/>
      <c r="D135" s="32"/>
    </row>
    <row r="136" spans="1:4" ht="15" hidden="1">
      <c r="A136" s="62" t="s">
        <v>7</v>
      </c>
      <c r="B136" s="63" t="s">
        <v>195</v>
      </c>
      <c r="C136" s="35"/>
      <c r="D136" s="32">
        <f>SUM(D137:D141)</f>
        <v>431</v>
      </c>
    </row>
    <row r="137" spans="1:4" ht="15" hidden="1">
      <c r="A137" s="33"/>
      <c r="B137" s="52" t="s">
        <v>196</v>
      </c>
      <c r="C137" s="31"/>
      <c r="D137" s="32">
        <v>42</v>
      </c>
    </row>
    <row r="138" spans="1:4" ht="15" hidden="1">
      <c r="A138" s="33"/>
      <c r="B138" s="52" t="s">
        <v>197</v>
      </c>
      <c r="C138" s="31"/>
      <c r="D138" s="32">
        <v>97</v>
      </c>
    </row>
    <row r="139" spans="1:4" ht="15" hidden="1">
      <c r="A139" s="33"/>
      <c r="B139" s="52" t="s">
        <v>198</v>
      </c>
      <c r="C139" s="31"/>
      <c r="D139" s="32">
        <v>154</v>
      </c>
    </row>
    <row r="140" spans="1:4" ht="15" hidden="1">
      <c r="A140" s="33"/>
      <c r="B140" s="52" t="s">
        <v>199</v>
      </c>
      <c r="C140" s="31"/>
      <c r="D140" s="32">
        <v>69</v>
      </c>
    </row>
    <row r="141" spans="1:4" ht="15" hidden="1">
      <c r="A141" s="33"/>
      <c r="B141" s="52" t="s">
        <v>200</v>
      </c>
      <c r="C141" s="31"/>
      <c r="D141" s="32">
        <v>69</v>
      </c>
    </row>
    <row r="142" spans="1:4" ht="15" hidden="1">
      <c r="A142" s="25">
        <v>7</v>
      </c>
      <c r="B142" s="30" t="s">
        <v>177</v>
      </c>
      <c r="C142" s="53"/>
      <c r="D142" s="32"/>
    </row>
    <row r="143" spans="1:4" ht="15" hidden="1">
      <c r="A143" s="25">
        <f>SUM(A142)+1</f>
        <v>8</v>
      </c>
      <c r="B143" s="30" t="s">
        <v>178</v>
      </c>
      <c r="C143" s="53"/>
      <c r="D143" s="32">
        <v>962.04</v>
      </c>
    </row>
    <row r="144" spans="1:4" ht="15" hidden="1">
      <c r="A144" s="25">
        <f>SUM(A143)+1</f>
        <v>9</v>
      </c>
      <c r="B144" s="30" t="s">
        <v>179</v>
      </c>
      <c r="C144" s="35"/>
      <c r="D144" s="32">
        <v>3522</v>
      </c>
    </row>
    <row r="145" spans="1:4" ht="15" hidden="1">
      <c r="A145" s="33">
        <f>SUM(A144)+1</f>
        <v>10</v>
      </c>
      <c r="B145" s="34" t="s">
        <v>180</v>
      </c>
      <c r="C145" s="35"/>
      <c r="D145" s="32"/>
    </row>
    <row r="146" spans="1:4" ht="15" hidden="1">
      <c r="A146" s="25">
        <v>11</v>
      </c>
      <c r="B146" s="30" t="s">
        <v>201</v>
      </c>
      <c r="C146" s="31"/>
      <c r="D146" s="32">
        <f>D147+324+1810+5037</f>
        <v>11077.3457</v>
      </c>
    </row>
    <row r="147" spans="1:4" ht="27.75" hidden="1">
      <c r="A147" s="26" t="s">
        <v>7</v>
      </c>
      <c r="B147" s="64" t="s">
        <v>202</v>
      </c>
      <c r="C147" s="56"/>
      <c r="D147" s="86">
        <f>4*78.5*12+13834.57*0.01</f>
        <v>3906.3457</v>
      </c>
    </row>
    <row r="148" spans="1:4" ht="30" hidden="1">
      <c r="A148" s="57">
        <v>12</v>
      </c>
      <c r="B148" s="58" t="s">
        <v>184</v>
      </c>
      <c r="C148" s="31"/>
      <c r="D148" s="32">
        <v>159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58">
      <selection activeCell="B81" sqref="B81"/>
    </sheetView>
  </sheetViews>
  <sheetFormatPr defaultColWidth="9.140625" defaultRowHeight="15"/>
  <cols>
    <col min="1" max="1" width="5.8515625" style="2" customWidth="1"/>
    <col min="2" max="2" width="59.57421875" style="3" customWidth="1"/>
    <col min="3" max="3" width="7.8515625" style="1" customWidth="1"/>
    <col min="4" max="4" width="25.28125" style="78" customWidth="1"/>
    <col min="5" max="16384" width="9.140625" style="1" customWidth="1"/>
  </cols>
  <sheetData>
    <row r="1" spans="1:4" ht="16.5" customHeight="1">
      <c r="A1" s="109" t="s">
        <v>0</v>
      </c>
      <c r="B1" s="109"/>
      <c r="C1" s="109"/>
      <c r="D1" s="109"/>
    </row>
    <row r="2" ht="11.25" customHeight="1"/>
    <row r="3" spans="1:4" ht="27" customHeight="1">
      <c r="A3" s="4" t="s">
        <v>1</v>
      </c>
      <c r="B3" s="5" t="s">
        <v>2</v>
      </c>
      <c r="C3" s="4" t="s">
        <v>3</v>
      </c>
      <c r="D3" s="79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8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8">
        <v>42369</v>
      </c>
    </row>
    <row r="7" spans="1:4" s="9" customFormat="1" ht="27.75" customHeight="1">
      <c r="A7" s="110" t="s">
        <v>13</v>
      </c>
      <c r="B7" s="110"/>
      <c r="C7" s="110"/>
      <c r="D7" s="11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0">
        <f>374152.61+107087.4</f>
        <v>481240.01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0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0">
        <f>D8</f>
        <v>481240.01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2724377.14+403990.8</f>
        <v>3128367.94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17">
        <f>300912.54+2619526</f>
        <v>2920438.54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17">
        <f>D15</f>
        <v>2920438.54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2920438.54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689169.4100000001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479003.75+210165.66</f>
        <v>689169.41</v>
      </c>
    </row>
    <row r="25" spans="1:4" s="9" customFormat="1" ht="27.75" customHeight="1">
      <c r="A25" s="108" t="s">
        <v>49</v>
      </c>
      <c r="B25" s="108"/>
      <c r="C25" s="108"/>
      <c r="D25" s="108"/>
    </row>
    <row r="26" spans="1:4" s="9" customFormat="1" ht="15">
      <c r="A26" s="6"/>
      <c r="B26" s="7" t="s">
        <v>50</v>
      </c>
      <c r="C26" s="18"/>
      <c r="D26" s="81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38.25">
      <c r="A31" s="19" t="s">
        <v>59</v>
      </c>
      <c r="B31" s="16" t="s">
        <v>52</v>
      </c>
      <c r="C31" s="8" t="s">
        <v>7</v>
      </c>
      <c r="D31" s="82" t="s">
        <v>225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82" t="s">
        <v>226</v>
      </c>
    </row>
    <row r="33" spans="1:4" s="9" customFormat="1" ht="25.5" customHeight="1">
      <c r="A33" s="19" t="s">
        <v>61</v>
      </c>
      <c r="B33" s="16" t="s">
        <v>57</v>
      </c>
      <c r="C33" s="8" t="s">
        <v>7</v>
      </c>
      <c r="D33" s="82" t="s">
        <v>223</v>
      </c>
    </row>
    <row r="34" spans="1:4" s="9" customFormat="1" ht="16.5" customHeight="1">
      <c r="A34" s="108" t="s">
        <v>62</v>
      </c>
      <c r="B34" s="108"/>
      <c r="C34" s="108"/>
      <c r="D34" s="10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8" t="s">
        <v>72</v>
      </c>
      <c r="B39" s="108"/>
      <c r="C39" s="108"/>
      <c r="D39" s="10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259954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259954</v>
      </c>
    </row>
    <row r="46" spans="1:4" s="9" customFormat="1" ht="15" customHeight="1">
      <c r="A46" s="108" t="s">
        <v>81</v>
      </c>
      <c r="B46" s="108"/>
      <c r="C46" s="108"/>
      <c r="D46" s="10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3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10782.169932312077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302655.51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260884.3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41771.21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302655.51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367712.7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f>-16326.14</f>
        <v>-16326.14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 customHeight="1">
      <c r="A57" s="6" t="s">
        <v>82</v>
      </c>
      <c r="B57" s="16" t="s">
        <v>83</v>
      </c>
      <c r="C57" s="8" t="s">
        <v>7</v>
      </c>
      <c r="D57" s="83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3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1">
        <f>D49</f>
        <v>10782.169932312077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166047.3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143130.17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22917.13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166047.3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220525.35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f>-9791.14</f>
        <v>-9791.14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3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2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815.916782486837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2">
        <v>1414807.86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2">
        <v>1219542.2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2">
        <v>195265.66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2">
        <f>D80</f>
        <v>1414807.86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2">
        <v>1442070.62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2">
        <v>67208.26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2">
        <v>0</v>
      </c>
    </row>
    <row r="87" spans="1:4" s="9" customFormat="1" ht="15.75" customHeight="1">
      <c r="A87" s="108" t="s">
        <v>138</v>
      </c>
      <c r="B87" s="108"/>
      <c r="C87" s="108"/>
      <c r="D87" s="108"/>
    </row>
    <row r="88" spans="1:4" s="9" customFormat="1" ht="15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">
      <c r="A92" s="108" t="s">
        <v>143</v>
      </c>
      <c r="B92" s="108"/>
      <c r="C92" s="108"/>
      <c r="D92" s="108"/>
    </row>
    <row r="93" spans="1:4" s="9" customFormat="1" ht="15">
      <c r="A93" s="6" t="s">
        <v>144</v>
      </c>
      <c r="B93" s="16" t="s">
        <v>145</v>
      </c>
      <c r="C93" s="8" t="s">
        <v>65</v>
      </c>
      <c r="D93" s="89">
        <v>16</v>
      </c>
    </row>
    <row r="94" spans="1:4" s="9" customFormat="1" ht="15">
      <c r="A94" s="6" t="s">
        <v>146</v>
      </c>
      <c r="B94" s="16" t="s">
        <v>147</v>
      </c>
      <c r="C94" s="8" t="s">
        <v>65</v>
      </c>
      <c r="D94" s="89">
        <v>4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95039</v>
      </c>
    </row>
    <row r="99" spans="1:2" ht="15" hidden="1">
      <c r="A99" s="23" t="s">
        <v>150</v>
      </c>
      <c r="B99" s="24" t="s">
        <v>151</v>
      </c>
    </row>
    <row r="100" ht="15" hidden="1"/>
    <row r="101" spans="1:4" ht="25.5" hidden="1">
      <c r="A101" s="25" t="s">
        <v>1</v>
      </c>
      <c r="B101" s="26" t="s">
        <v>152</v>
      </c>
      <c r="C101" s="25"/>
      <c r="D101" s="84" t="s">
        <v>153</v>
      </c>
    </row>
    <row r="102" spans="1:4" ht="15.75" hidden="1">
      <c r="A102" s="25"/>
      <c r="B102" s="27" t="s">
        <v>154</v>
      </c>
      <c r="C102" s="28"/>
      <c r="D102" s="29">
        <f>D103+D104+D105+D106+D107+D113+D142+D143+D144+D145+D146+D148</f>
        <v>3926554.3567000004</v>
      </c>
    </row>
    <row r="103" spans="1:4" ht="15" hidden="1">
      <c r="A103" s="25">
        <v>1</v>
      </c>
      <c r="B103" s="30" t="s">
        <v>155</v>
      </c>
      <c r="C103" s="31"/>
      <c r="D103" s="32">
        <v>360482</v>
      </c>
    </row>
    <row r="104" spans="1:4" ht="15" hidden="1">
      <c r="A104" s="25">
        <f>SUM(A103)+1</f>
        <v>2</v>
      </c>
      <c r="B104" s="30" t="s">
        <v>156</v>
      </c>
      <c r="C104" s="31"/>
      <c r="D104" s="32">
        <v>192173</v>
      </c>
    </row>
    <row r="105" spans="1:4" ht="15" hidden="1">
      <c r="A105" s="33">
        <f>SUM(A104)+1</f>
        <v>3</v>
      </c>
      <c r="B105" s="34" t="s">
        <v>157</v>
      </c>
      <c r="C105" s="35"/>
      <c r="D105" s="36">
        <v>113568.7</v>
      </c>
    </row>
    <row r="106" spans="1:4" ht="15" hidden="1">
      <c r="A106" s="25">
        <f>SUM(A105)+1</f>
        <v>4</v>
      </c>
      <c r="B106" s="30" t="s">
        <v>158</v>
      </c>
      <c r="C106" s="35"/>
      <c r="D106" s="32">
        <v>0</v>
      </c>
    </row>
    <row r="107" spans="1:4" ht="15" hidden="1">
      <c r="A107" s="25">
        <f>SUM(A106)+1</f>
        <v>5</v>
      </c>
      <c r="B107" s="30" t="s">
        <v>159</v>
      </c>
      <c r="C107" s="35"/>
      <c r="D107" s="32">
        <f>SUM(D109:D112)</f>
        <v>0</v>
      </c>
    </row>
    <row r="108" spans="1:4" ht="15" hidden="1">
      <c r="A108" s="25" t="s">
        <v>7</v>
      </c>
      <c r="B108" s="37" t="s">
        <v>160</v>
      </c>
      <c r="C108" s="35"/>
      <c r="D108" s="32"/>
    </row>
    <row r="109" spans="1:4" ht="15" hidden="1">
      <c r="A109" s="25"/>
      <c r="B109" s="38" t="s">
        <v>161</v>
      </c>
      <c r="C109" s="35"/>
      <c r="D109" s="32"/>
    </row>
    <row r="110" spans="1:4" ht="15" hidden="1">
      <c r="A110" s="25"/>
      <c r="B110" s="38" t="s">
        <v>162</v>
      </c>
      <c r="C110" s="35"/>
      <c r="D110" s="32"/>
    </row>
    <row r="111" spans="1:4" ht="15" hidden="1">
      <c r="A111" s="25" t="s">
        <v>7</v>
      </c>
      <c r="B111" s="39" t="s">
        <v>163</v>
      </c>
      <c r="C111" s="35"/>
      <c r="D111" s="32"/>
    </row>
    <row r="112" spans="1:4" ht="15" hidden="1">
      <c r="A112" s="40" t="s">
        <v>7</v>
      </c>
      <c r="B112" s="41" t="s">
        <v>204</v>
      </c>
      <c r="C112" s="42"/>
      <c r="D112" s="85"/>
    </row>
    <row r="113" spans="1:4" ht="60" hidden="1">
      <c r="A113" s="25">
        <f>SUM(A107)+1</f>
        <v>6</v>
      </c>
      <c r="B113" s="43" t="s">
        <v>164</v>
      </c>
      <c r="C113" s="44"/>
      <c r="D113" s="32">
        <f>D114+D115+D116+D117+D124+D125+D136</f>
        <v>1578268.5899999999</v>
      </c>
    </row>
    <row r="114" spans="1:4" ht="45" hidden="1">
      <c r="A114" s="45" t="s">
        <v>7</v>
      </c>
      <c r="B114" s="46" t="s">
        <v>165</v>
      </c>
      <c r="C114" s="47"/>
      <c r="D114" s="48">
        <v>908417</v>
      </c>
    </row>
    <row r="115" spans="1:4" ht="15" hidden="1">
      <c r="A115" s="49" t="s">
        <v>7</v>
      </c>
      <c r="B115" s="50" t="s">
        <v>166</v>
      </c>
      <c r="C115" s="35"/>
      <c r="D115" s="32">
        <v>280700</v>
      </c>
    </row>
    <row r="116" spans="1:4" ht="15" hidden="1">
      <c r="A116" s="49" t="s">
        <v>7</v>
      </c>
      <c r="B116" s="50" t="s">
        <v>167</v>
      </c>
      <c r="C116" s="35"/>
      <c r="D116" s="32">
        <v>31415.42</v>
      </c>
    </row>
    <row r="117" spans="1:4" ht="15" hidden="1">
      <c r="A117" s="49" t="s">
        <v>7</v>
      </c>
      <c r="B117" s="50" t="s">
        <v>168</v>
      </c>
      <c r="C117" s="35"/>
      <c r="D117" s="32">
        <f>SUM(D118:D123)</f>
        <v>3814</v>
      </c>
    </row>
    <row r="118" spans="1:4" ht="15" hidden="1">
      <c r="A118" s="49"/>
      <c r="B118" s="50" t="s">
        <v>218</v>
      </c>
      <c r="C118" s="35"/>
      <c r="D118" s="32">
        <v>3814</v>
      </c>
    </row>
    <row r="119" spans="1:4" ht="15" hidden="1">
      <c r="A119" s="49"/>
      <c r="B119" s="50"/>
      <c r="C119" s="35"/>
      <c r="D119" s="32"/>
    </row>
    <row r="120" spans="1:4" ht="15" hidden="1">
      <c r="A120" s="49"/>
      <c r="B120" s="50"/>
      <c r="C120" s="35"/>
      <c r="D120" s="32"/>
    </row>
    <row r="121" spans="1:4" ht="15" hidden="1">
      <c r="A121" s="49"/>
      <c r="B121" s="50"/>
      <c r="C121" s="35"/>
      <c r="D121" s="32"/>
    </row>
    <row r="122" spans="1:4" ht="15" hidden="1">
      <c r="A122" s="49"/>
      <c r="B122" s="50"/>
      <c r="C122" s="35"/>
      <c r="D122" s="32"/>
    </row>
    <row r="123" spans="1:4" ht="15" hidden="1">
      <c r="A123" s="49"/>
      <c r="B123" s="50"/>
      <c r="C123" s="35"/>
      <c r="D123" s="32"/>
    </row>
    <row r="124" spans="1:4" ht="15" hidden="1">
      <c r="A124" s="49" t="s">
        <v>7</v>
      </c>
      <c r="B124" s="50" t="s">
        <v>169</v>
      </c>
      <c r="C124" s="35"/>
      <c r="D124" s="32">
        <v>74500</v>
      </c>
    </row>
    <row r="125" spans="1:4" ht="15" hidden="1">
      <c r="A125" s="49" t="s">
        <v>7</v>
      </c>
      <c r="B125" s="50" t="s">
        <v>170</v>
      </c>
      <c r="C125" s="35"/>
      <c r="D125" s="32">
        <f>SUM(D126:D135)</f>
        <v>219684.17</v>
      </c>
    </row>
    <row r="126" spans="1:4" ht="15" hidden="1">
      <c r="A126" s="49"/>
      <c r="B126" s="50" t="s">
        <v>205</v>
      </c>
      <c r="C126" s="35"/>
      <c r="D126" s="32">
        <v>217502</v>
      </c>
    </row>
    <row r="127" spans="1:4" ht="15" hidden="1">
      <c r="A127" s="49"/>
      <c r="B127" s="50" t="s">
        <v>221</v>
      </c>
      <c r="C127" s="35"/>
      <c r="D127" s="32">
        <v>2182.17</v>
      </c>
    </row>
    <row r="128" spans="1:4" ht="15" hidden="1">
      <c r="A128" s="49"/>
      <c r="B128" s="50"/>
      <c r="C128" s="35"/>
      <c r="D128" s="32"/>
    </row>
    <row r="129" spans="1:4" ht="15" hidden="1">
      <c r="A129" s="49"/>
      <c r="B129" s="50"/>
      <c r="C129" s="35"/>
      <c r="D129" s="32"/>
    </row>
    <row r="130" spans="1:4" ht="15" hidden="1">
      <c r="A130" s="49"/>
      <c r="B130" s="50"/>
      <c r="C130" s="35"/>
      <c r="D130" s="32"/>
    </row>
    <row r="131" spans="1:4" ht="15" hidden="1">
      <c r="A131" s="49"/>
      <c r="B131" s="50"/>
      <c r="C131" s="35"/>
      <c r="D131" s="32"/>
    </row>
    <row r="132" spans="1:4" ht="15" hidden="1">
      <c r="A132" s="49"/>
      <c r="B132" s="50"/>
      <c r="C132" s="35"/>
      <c r="D132" s="32"/>
    </row>
    <row r="133" spans="1:4" ht="15" hidden="1">
      <c r="A133" s="49"/>
      <c r="B133" s="50"/>
      <c r="C133" s="35"/>
      <c r="D133" s="32"/>
    </row>
    <row r="134" spans="1:4" ht="15" hidden="1">
      <c r="A134" s="49"/>
      <c r="B134" s="50"/>
      <c r="C134" s="35"/>
      <c r="D134" s="32"/>
    </row>
    <row r="135" spans="1:4" ht="15" hidden="1">
      <c r="A135" s="49"/>
      <c r="B135" s="50"/>
      <c r="C135" s="35"/>
      <c r="D135" s="32"/>
    </row>
    <row r="136" spans="1:4" ht="15" hidden="1">
      <c r="A136" s="49" t="s">
        <v>7</v>
      </c>
      <c r="B136" s="51" t="s">
        <v>171</v>
      </c>
      <c r="C136" s="35"/>
      <c r="D136" s="32">
        <f>SUM(D137:D141)</f>
        <v>59738</v>
      </c>
    </row>
    <row r="137" spans="1:4" ht="15" hidden="1">
      <c r="A137" s="49"/>
      <c r="B137" s="52" t="s">
        <v>172</v>
      </c>
      <c r="C137" s="35"/>
      <c r="D137" s="32">
        <v>5315</v>
      </c>
    </row>
    <row r="138" spans="1:4" ht="15" hidden="1">
      <c r="A138" s="49"/>
      <c r="B138" s="52" t="s">
        <v>173</v>
      </c>
      <c r="C138" s="35"/>
      <c r="D138" s="32">
        <v>16205</v>
      </c>
    </row>
    <row r="139" spans="1:4" ht="15" hidden="1">
      <c r="A139" s="49"/>
      <c r="B139" s="52" t="s">
        <v>174</v>
      </c>
      <c r="C139" s="35"/>
      <c r="D139" s="32">
        <v>20080</v>
      </c>
    </row>
    <row r="140" spans="1:4" ht="15" hidden="1">
      <c r="A140" s="49"/>
      <c r="B140" s="52" t="s">
        <v>175</v>
      </c>
      <c r="C140" s="35"/>
      <c r="D140" s="32">
        <v>9120</v>
      </c>
    </row>
    <row r="141" spans="1:4" ht="15" hidden="1">
      <c r="A141" s="49"/>
      <c r="B141" s="52" t="s">
        <v>176</v>
      </c>
      <c r="C141" s="35"/>
      <c r="D141" s="32">
        <v>9018</v>
      </c>
    </row>
    <row r="142" spans="1:4" ht="15" hidden="1">
      <c r="A142" s="25">
        <v>7</v>
      </c>
      <c r="B142" s="30" t="s">
        <v>177</v>
      </c>
      <c r="C142" s="53"/>
      <c r="D142" s="54"/>
    </row>
    <row r="143" spans="1:4" ht="15" hidden="1">
      <c r="A143" s="25">
        <f>SUM(A142)+1</f>
        <v>8</v>
      </c>
      <c r="B143" s="30" t="s">
        <v>178</v>
      </c>
      <c r="C143" s="53"/>
      <c r="D143" s="32">
        <v>55028.95</v>
      </c>
    </row>
    <row r="144" spans="1:4" ht="15" hidden="1">
      <c r="A144" s="25">
        <f>SUM(A143)+1</f>
        <v>9</v>
      </c>
      <c r="B144" s="30" t="s">
        <v>179</v>
      </c>
      <c r="C144" s="35"/>
      <c r="D144" s="32">
        <v>465944</v>
      </c>
    </row>
    <row r="145" spans="1:4" ht="15" hidden="1">
      <c r="A145" s="33">
        <f>SUM(A144)+1</f>
        <v>10</v>
      </c>
      <c r="B145" s="34" t="s">
        <v>180</v>
      </c>
      <c r="C145" s="35"/>
      <c r="D145" s="32">
        <v>3024.29</v>
      </c>
    </row>
    <row r="146" spans="1:4" ht="15" hidden="1">
      <c r="A146" s="25">
        <v>11</v>
      </c>
      <c r="B146" s="30" t="s">
        <v>181</v>
      </c>
      <c r="C146" s="31"/>
      <c r="D146" s="32">
        <f>D147+42896+239429+666349</f>
        <v>1137114.8267</v>
      </c>
    </row>
    <row r="147" spans="1:4" ht="30" hidden="1">
      <c r="A147" s="26" t="s">
        <v>182</v>
      </c>
      <c r="B147" s="55" t="s">
        <v>183</v>
      </c>
      <c r="C147" s="56"/>
      <c r="D147" s="86">
        <f>155*78.5*12+(2619526+1623556.67)*0.01</f>
        <v>188440.8267</v>
      </c>
    </row>
    <row r="148" spans="1:4" ht="30" hidden="1">
      <c r="A148" s="57">
        <v>12</v>
      </c>
      <c r="B148" s="58" t="s">
        <v>184</v>
      </c>
      <c r="C148" s="31"/>
      <c r="D148" s="32">
        <v>20950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8"/>
  <sheetViews>
    <sheetView tabSelected="1" view="pageLayout" zoomScaleSheetLayoutView="130" workbookViewId="0" topLeftCell="A1">
      <selection activeCell="B16" sqref="B16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57421875" style="1" customWidth="1"/>
    <col min="4" max="4" width="23.421875" style="78" customWidth="1"/>
    <col min="5" max="16384" width="9.140625" style="1" customWidth="1"/>
  </cols>
  <sheetData>
    <row r="1" spans="1:4" ht="16.5" customHeight="1">
      <c r="A1" s="109" t="s">
        <v>0</v>
      </c>
      <c r="B1" s="109"/>
      <c r="C1" s="109"/>
      <c r="D1" s="109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79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8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8">
        <v>42369</v>
      </c>
    </row>
    <row r="7" spans="1:4" s="9" customFormat="1" ht="29.25" customHeight="1">
      <c r="A7" s="110" t="s">
        <v>13</v>
      </c>
      <c r="B7" s="110"/>
      <c r="C7" s="110"/>
      <c r="D7" s="110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80">
        <v>181791.89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80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80">
        <f>D8</f>
        <v>181791.89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52749.84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33749.45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33749.45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33749.45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200792.28000000003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200792.28000000003</v>
      </c>
    </row>
    <row r="25" spans="1:4" s="9" customFormat="1" ht="29.25" customHeight="1">
      <c r="A25" s="108" t="s">
        <v>49</v>
      </c>
      <c r="B25" s="108"/>
      <c r="C25" s="108"/>
      <c r="D25" s="108"/>
    </row>
    <row r="26" spans="1:4" s="9" customFormat="1" ht="16.5" customHeight="1">
      <c r="A26" s="6"/>
      <c r="B26" s="7" t="s">
        <v>50</v>
      </c>
      <c r="C26" s="18"/>
      <c r="D26" s="81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82" t="s">
        <v>222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82" t="s">
        <v>224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82" t="s">
        <v>223</v>
      </c>
    </row>
    <row r="34" spans="1:4" s="9" customFormat="1" ht="16.5" customHeight="1">
      <c r="A34" s="108" t="s">
        <v>62</v>
      </c>
      <c r="B34" s="108"/>
      <c r="C34" s="108"/>
      <c r="D34" s="108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8" t="s">
        <v>72</v>
      </c>
      <c r="B39" s="108"/>
      <c r="C39" s="108"/>
      <c r="D39" s="108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121943.19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121943.19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187850.84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187850.84</v>
      </c>
    </row>
    <row r="46" spans="1:4" s="9" customFormat="1" ht="15" customHeight="1">
      <c r="A46" s="108" t="s">
        <v>81</v>
      </c>
      <c r="B46" s="108"/>
      <c r="C46" s="108"/>
      <c r="D46" s="108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83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1343.0597594819612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36296.19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17710.46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52893.02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36296.19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44098.22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-1957.92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83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83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1">
        <f>D49</f>
        <v>1343.0597594819612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19754.28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9638.96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28787.14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19754.28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26235.41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-1164.83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83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2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43.538939618492144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2">
        <v>72856.32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2">
        <v>35549.72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2">
        <v>106170.68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2">
        <f>D80</f>
        <v>72856.32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2">
        <v>74260.23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2">
        <f>3460.93</f>
        <v>3460.93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2">
        <v>0</v>
      </c>
    </row>
    <row r="87" spans="1:4" s="9" customFormat="1" ht="15.75" customHeight="1">
      <c r="A87" s="108" t="s">
        <v>138</v>
      </c>
      <c r="B87" s="108"/>
      <c r="C87" s="108"/>
      <c r="D87" s="108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8" t="s">
        <v>143</v>
      </c>
      <c r="B92" s="108"/>
      <c r="C92" s="108"/>
      <c r="D92" s="108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9">
        <v>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9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5820</v>
      </c>
    </row>
    <row r="99" spans="1:2" ht="15" hidden="1">
      <c r="A99" s="23" t="s">
        <v>150</v>
      </c>
      <c r="B99" s="24" t="s">
        <v>151</v>
      </c>
    </row>
    <row r="100" ht="15" hidden="1"/>
    <row r="101" spans="1:4" ht="25.5" hidden="1">
      <c r="A101" s="25" t="s">
        <v>1</v>
      </c>
      <c r="B101" s="26" t="s">
        <v>152</v>
      </c>
      <c r="C101" s="25"/>
      <c r="D101" s="84" t="s">
        <v>153</v>
      </c>
    </row>
    <row r="102" spans="1:4" ht="15.75" hidden="1">
      <c r="A102" s="25"/>
      <c r="B102" s="27" t="s">
        <v>154</v>
      </c>
      <c r="C102" s="28"/>
      <c r="D102" s="29">
        <f>D103+D104+D105+D106+D107+D113+D142+D143+D144+D145+D146+D148</f>
        <v>107781.5259</v>
      </c>
    </row>
    <row r="103" spans="1:4" ht="15" hidden="1">
      <c r="A103" s="25">
        <v>1</v>
      </c>
      <c r="B103" s="30" t="s">
        <v>155</v>
      </c>
      <c r="C103" s="31"/>
      <c r="D103" s="32">
        <v>7727</v>
      </c>
    </row>
    <row r="104" spans="1:4" ht="15" hidden="1">
      <c r="A104" s="25">
        <f>SUM(A103)+1</f>
        <v>2</v>
      </c>
      <c r="B104" s="30" t="s">
        <v>156</v>
      </c>
      <c r="C104" s="31"/>
      <c r="D104" s="32">
        <v>0</v>
      </c>
    </row>
    <row r="105" spans="1:4" ht="15" hidden="1">
      <c r="A105" s="33">
        <f>SUM(A104)+1</f>
        <v>3</v>
      </c>
      <c r="B105" s="34" t="s">
        <v>157</v>
      </c>
      <c r="C105" s="35"/>
      <c r="D105" s="36">
        <v>3769.93</v>
      </c>
    </row>
    <row r="106" spans="1:4" ht="15" hidden="1">
      <c r="A106" s="25">
        <f>SUM(A105)+1</f>
        <v>4</v>
      </c>
      <c r="B106" s="30" t="s">
        <v>158</v>
      </c>
      <c r="C106" s="35"/>
      <c r="D106" s="32">
        <v>0</v>
      </c>
    </row>
    <row r="107" spans="1:4" ht="15" hidden="1">
      <c r="A107" s="25">
        <f>SUM(A106)+1</f>
        <v>5</v>
      </c>
      <c r="B107" s="30" t="s">
        <v>159</v>
      </c>
      <c r="C107" s="35"/>
      <c r="D107" s="32">
        <f>SUM(D109:D112)</f>
        <v>0</v>
      </c>
    </row>
    <row r="108" spans="1:4" ht="15" hidden="1">
      <c r="A108" s="25" t="s">
        <v>7</v>
      </c>
      <c r="B108" s="37" t="s">
        <v>160</v>
      </c>
      <c r="C108" s="35"/>
      <c r="D108" s="32"/>
    </row>
    <row r="109" spans="1:4" ht="15" hidden="1">
      <c r="A109" s="25"/>
      <c r="B109" s="38" t="s">
        <v>161</v>
      </c>
      <c r="C109" s="35"/>
      <c r="D109" s="32"/>
    </row>
    <row r="110" spans="1:4" ht="15" hidden="1">
      <c r="A110" s="25"/>
      <c r="B110" s="38" t="s">
        <v>162</v>
      </c>
      <c r="C110" s="35"/>
      <c r="D110" s="32"/>
    </row>
    <row r="111" spans="1:4" ht="15" hidden="1">
      <c r="A111" s="25" t="s">
        <v>7</v>
      </c>
      <c r="B111" s="39" t="s">
        <v>163</v>
      </c>
      <c r="C111" s="35"/>
      <c r="D111" s="32"/>
    </row>
    <row r="112" spans="1:4" ht="15" hidden="1">
      <c r="A112" s="40" t="s">
        <v>7</v>
      </c>
      <c r="B112" s="41" t="s">
        <v>204</v>
      </c>
      <c r="C112" s="42"/>
      <c r="D112" s="85"/>
    </row>
    <row r="113" spans="1:4" ht="60" hidden="1">
      <c r="A113" s="25">
        <f>SUM(A107)+1</f>
        <v>6</v>
      </c>
      <c r="B113" s="43" t="s">
        <v>164</v>
      </c>
      <c r="C113" s="44"/>
      <c r="D113" s="32">
        <f>D114+D115+D116+D117+D124+D125+D136</f>
        <v>54511.869999999995</v>
      </c>
    </row>
    <row r="114" spans="1:4" ht="45" hidden="1">
      <c r="A114" s="45" t="s">
        <v>7</v>
      </c>
      <c r="B114" s="46" t="s">
        <v>165</v>
      </c>
      <c r="C114" s="47"/>
      <c r="D114" s="48">
        <v>24965</v>
      </c>
    </row>
    <row r="115" spans="1:4" ht="15" hidden="1">
      <c r="A115" s="49" t="s">
        <v>7</v>
      </c>
      <c r="B115" s="50" t="s">
        <v>166</v>
      </c>
      <c r="C115" s="35"/>
      <c r="D115" s="32">
        <v>7718</v>
      </c>
    </row>
    <row r="116" spans="1:4" ht="15" hidden="1">
      <c r="A116" s="49" t="s">
        <v>7</v>
      </c>
      <c r="B116" s="50" t="s">
        <v>167</v>
      </c>
      <c r="C116" s="35"/>
      <c r="D116" s="32">
        <v>3354.06</v>
      </c>
    </row>
    <row r="117" spans="1:4" ht="15" hidden="1">
      <c r="A117" s="49" t="s">
        <v>7</v>
      </c>
      <c r="B117" s="50" t="s">
        <v>168</v>
      </c>
      <c r="C117" s="35"/>
      <c r="D117" s="32">
        <f>SUM(D118:D123)</f>
        <v>87</v>
      </c>
    </row>
    <row r="118" spans="1:4" ht="15" hidden="1">
      <c r="A118" s="49"/>
      <c r="B118" s="50" t="s">
        <v>218</v>
      </c>
      <c r="C118" s="35"/>
      <c r="D118" s="32">
        <v>87</v>
      </c>
    </row>
    <row r="119" spans="1:4" ht="15" hidden="1">
      <c r="A119" s="49"/>
      <c r="B119" s="50"/>
      <c r="C119" s="35"/>
      <c r="D119" s="32"/>
    </row>
    <row r="120" spans="1:4" ht="15" hidden="1">
      <c r="A120" s="49"/>
      <c r="B120" s="50"/>
      <c r="C120" s="35"/>
      <c r="D120" s="32"/>
    </row>
    <row r="121" spans="1:4" ht="15" hidden="1">
      <c r="A121" s="49"/>
      <c r="B121" s="50"/>
      <c r="C121" s="35"/>
      <c r="D121" s="32"/>
    </row>
    <row r="122" spans="1:4" ht="15" hidden="1">
      <c r="A122" s="49"/>
      <c r="B122" s="50"/>
      <c r="C122" s="35"/>
      <c r="D122" s="32"/>
    </row>
    <row r="123" spans="1:4" ht="15" hidden="1">
      <c r="A123" s="49"/>
      <c r="B123" s="50"/>
      <c r="C123" s="35"/>
      <c r="D123" s="32"/>
    </row>
    <row r="124" spans="1:4" ht="15" hidden="1">
      <c r="A124" s="49" t="s">
        <v>7</v>
      </c>
      <c r="B124" s="50" t="s">
        <v>169</v>
      </c>
      <c r="C124" s="35"/>
      <c r="D124" s="32">
        <v>1680</v>
      </c>
    </row>
    <row r="125" spans="1:4" ht="15" hidden="1">
      <c r="A125" s="49" t="s">
        <v>7</v>
      </c>
      <c r="B125" s="50" t="s">
        <v>170</v>
      </c>
      <c r="C125" s="35"/>
      <c r="D125" s="32">
        <f>SUM(D126:D135)</f>
        <v>15306.81</v>
      </c>
    </row>
    <row r="126" spans="1:4" ht="15" hidden="1">
      <c r="A126" s="49"/>
      <c r="B126" s="50" t="s">
        <v>222</v>
      </c>
      <c r="C126" s="35"/>
      <c r="D126" s="32">
        <v>15306.81</v>
      </c>
    </row>
    <row r="127" spans="1:4" ht="15" hidden="1">
      <c r="A127" s="49"/>
      <c r="B127" s="50"/>
      <c r="C127" s="35"/>
      <c r="D127" s="32"/>
    </row>
    <row r="128" spans="1:4" ht="15" hidden="1">
      <c r="A128" s="49"/>
      <c r="B128" s="50"/>
      <c r="C128" s="35"/>
      <c r="D128" s="32"/>
    </row>
    <row r="129" spans="1:4" ht="15" hidden="1">
      <c r="A129" s="49"/>
      <c r="B129" s="50"/>
      <c r="C129" s="35"/>
      <c r="D129" s="32"/>
    </row>
    <row r="130" spans="1:4" ht="15" hidden="1">
      <c r="A130" s="49"/>
      <c r="B130" s="50"/>
      <c r="C130" s="35"/>
      <c r="D130" s="32"/>
    </row>
    <row r="131" spans="1:4" ht="15" hidden="1">
      <c r="A131" s="49"/>
      <c r="B131" s="50"/>
      <c r="C131" s="35"/>
      <c r="D131" s="32"/>
    </row>
    <row r="132" spans="1:4" ht="15" hidden="1">
      <c r="A132" s="49"/>
      <c r="B132" s="50"/>
      <c r="C132" s="35"/>
      <c r="D132" s="32"/>
    </row>
    <row r="133" spans="1:4" ht="15" hidden="1">
      <c r="A133" s="49"/>
      <c r="B133" s="50"/>
      <c r="C133" s="35"/>
      <c r="D133" s="32"/>
    </row>
    <row r="134" spans="1:4" ht="15" hidden="1">
      <c r="A134" s="49"/>
      <c r="B134" s="50"/>
      <c r="C134" s="35"/>
      <c r="D134" s="32"/>
    </row>
    <row r="135" spans="1:4" ht="15" hidden="1">
      <c r="A135" s="49"/>
      <c r="B135" s="50"/>
      <c r="C135" s="35"/>
      <c r="D135" s="32"/>
    </row>
    <row r="136" spans="1:4" ht="15" hidden="1">
      <c r="A136" s="49" t="s">
        <v>7</v>
      </c>
      <c r="B136" s="51" t="s">
        <v>171</v>
      </c>
      <c r="C136" s="35"/>
      <c r="D136" s="32">
        <f>SUM(D137:D141)</f>
        <v>1401</v>
      </c>
    </row>
    <row r="137" spans="1:4" ht="15" hidden="1">
      <c r="A137" s="49"/>
      <c r="B137" s="52" t="s">
        <v>172</v>
      </c>
      <c r="C137" s="35"/>
      <c r="D137" s="32">
        <v>124</v>
      </c>
    </row>
    <row r="138" spans="1:4" ht="15" hidden="1">
      <c r="A138" s="49"/>
      <c r="B138" s="52" t="s">
        <v>173</v>
      </c>
      <c r="C138" s="35"/>
      <c r="D138" s="32">
        <v>365</v>
      </c>
    </row>
    <row r="139" spans="1:4" ht="15" hidden="1">
      <c r="A139" s="49"/>
      <c r="B139" s="52" t="s">
        <v>174</v>
      </c>
      <c r="C139" s="35"/>
      <c r="D139" s="32">
        <v>490</v>
      </c>
    </row>
    <row r="140" spans="1:4" ht="15" hidden="1">
      <c r="A140" s="49"/>
      <c r="B140" s="52" t="s">
        <v>175</v>
      </c>
      <c r="C140" s="35"/>
      <c r="D140" s="32">
        <v>208</v>
      </c>
    </row>
    <row r="141" spans="1:4" ht="15" hidden="1">
      <c r="A141" s="49"/>
      <c r="B141" s="52" t="s">
        <v>176</v>
      </c>
      <c r="C141" s="35"/>
      <c r="D141" s="32">
        <v>214</v>
      </c>
    </row>
    <row r="142" spans="1:4" ht="15" hidden="1">
      <c r="A142" s="25">
        <v>7</v>
      </c>
      <c r="B142" s="30" t="s">
        <v>177</v>
      </c>
      <c r="C142" s="53"/>
      <c r="D142" s="54"/>
    </row>
    <row r="143" spans="1:4" ht="15" hidden="1">
      <c r="A143" s="25">
        <f>SUM(A142)+1</f>
        <v>8</v>
      </c>
      <c r="B143" s="30" t="s">
        <v>178</v>
      </c>
      <c r="C143" s="53"/>
      <c r="D143" s="32">
        <v>1533.33</v>
      </c>
    </row>
    <row r="144" spans="1:4" ht="15" hidden="1">
      <c r="A144" s="25">
        <f>SUM(A143)+1</f>
        <v>9</v>
      </c>
      <c r="B144" s="30" t="s">
        <v>179</v>
      </c>
      <c r="C144" s="35"/>
      <c r="D144" s="32">
        <v>10598</v>
      </c>
    </row>
    <row r="145" spans="1:4" ht="15" hidden="1">
      <c r="A145" s="33">
        <f>SUM(A144)+1</f>
        <v>10</v>
      </c>
      <c r="B145" s="34" t="s">
        <v>180</v>
      </c>
      <c r="C145" s="35"/>
      <c r="D145" s="32">
        <v>26.91</v>
      </c>
    </row>
    <row r="146" spans="1:4" ht="15" hidden="1">
      <c r="A146" s="25">
        <v>11</v>
      </c>
      <c r="B146" s="30" t="s">
        <v>181</v>
      </c>
      <c r="C146" s="31"/>
      <c r="D146" s="32">
        <f>D147+976+5446+15157</f>
        <v>29139.4859</v>
      </c>
    </row>
    <row r="147" spans="1:4" ht="30" hidden="1">
      <c r="A147" s="26" t="s">
        <v>182</v>
      </c>
      <c r="B147" s="55" t="s">
        <v>183</v>
      </c>
      <c r="C147" s="56"/>
      <c r="D147" s="86">
        <f>7*78.5*12+(33749.45+62899.14)*0.01</f>
        <v>7560.4859</v>
      </c>
    </row>
    <row r="148" spans="1:4" ht="30" hidden="1">
      <c r="A148" s="57">
        <v>12</v>
      </c>
      <c r="B148" s="58" t="s">
        <v>184</v>
      </c>
      <c r="C148" s="31"/>
      <c r="D148" s="32">
        <v>475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2016-03-28T13:07:44Z</dcterms:modified>
  <cp:category/>
  <cp:version/>
  <cp:contentType/>
  <cp:contentStatus/>
</cp:coreProperties>
</file>