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91" firstSheet="33" activeTab="39"/>
  </bookViews>
  <sheets>
    <sheet name="Николаева 8" sheetId="1" r:id="rId1"/>
    <sheet name="Николаева 12" sheetId="2" r:id="rId2"/>
    <sheet name="Николаева 14" sheetId="3" r:id="rId3"/>
    <sheet name="Николаева 22" sheetId="4" r:id="rId4"/>
    <sheet name="Николаева 31" sheetId="5" r:id="rId5"/>
    <sheet name="Парковая 15" sheetId="6" r:id="rId6"/>
    <sheet name="Парковая 17" sheetId="7" r:id="rId7"/>
    <sheet name="Парковая 19" sheetId="8" r:id="rId8"/>
    <sheet name="Парковая 21" sheetId="9" r:id="rId9"/>
    <sheet name="Расковой 3" sheetId="10" r:id="rId10"/>
    <sheet name="Расковой 5" sheetId="11" r:id="rId11"/>
    <sheet name="Расковой 7" sheetId="12" r:id="rId12"/>
    <sheet name="Расковой 9" sheetId="13" r:id="rId13"/>
    <sheet name="Расковой 11" sheetId="14" r:id="rId14"/>
    <sheet name="Расковой 13" sheetId="15" r:id="rId15"/>
    <sheet name="Расковой 15" sheetId="16" r:id="rId16"/>
    <sheet name="Расковой 17" sheetId="17" r:id="rId17"/>
    <sheet name="Расковой 21" sheetId="18" r:id="rId18"/>
    <sheet name="Советская 4-1" sheetId="19" r:id="rId19"/>
    <sheet name="Советская 6-2" sheetId="20" r:id="rId20"/>
    <sheet name="Чернышевского 3" sheetId="21" r:id="rId21"/>
    <sheet name="Чернышевского 4" sheetId="22" r:id="rId22"/>
    <sheet name="Чернышевского 5" sheetId="23" r:id="rId23"/>
    <sheet name="Чернышевского 6" sheetId="24" r:id="rId24"/>
    <sheet name="Чернышевского 7" sheetId="25" r:id="rId25"/>
    <sheet name="Чернышевского 8" sheetId="26" r:id="rId26"/>
    <sheet name="Чернышевского 9" sheetId="27" r:id="rId27"/>
    <sheet name="Чернышевского 9а" sheetId="28" r:id="rId28"/>
    <sheet name="Чернышевского 10" sheetId="29" r:id="rId29"/>
    <sheet name="Чернышевского 10а" sheetId="30" r:id="rId30"/>
    <sheet name="Чернышевского 11" sheetId="31" r:id="rId31"/>
    <sheet name="Чернышевского 12" sheetId="32" r:id="rId32"/>
    <sheet name="Чернышевского 12а" sheetId="33" r:id="rId33"/>
    <sheet name="Чернышевского 13" sheetId="34" r:id="rId34"/>
    <sheet name="Чернышевского 15" sheetId="35" r:id="rId35"/>
    <sheet name="Чернышевского 19" sheetId="36" r:id="rId36"/>
    <sheet name="Чернышевского 21" sheetId="37" r:id="rId37"/>
    <sheet name="Чернышевского 22" sheetId="38" r:id="rId38"/>
    <sheet name="Чернышевского 24" sheetId="39" r:id="rId39"/>
    <sheet name="Чернышевского 25" sheetId="40" r:id="rId40"/>
    <sheet name="Свод." sheetId="41" state="hidden" r:id="rId41"/>
  </sheets>
  <definedNames/>
  <calcPr fullCalcOnLoad="1"/>
</workbook>
</file>

<file path=xl/sharedStrings.xml><?xml version="1.0" encoding="utf-8"?>
<sst xmlns="http://schemas.openxmlformats.org/spreadsheetml/2006/main" count="13455" uniqueCount="289">
  <si>
    <t>Форма 2.8. Отчет об исполнении управляющей организацией договора управления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</si>
  <si>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</si>
  <si>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</si>
  <si>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</si>
  <si>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</si>
  <si>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</si>
  <si>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</si>
  <si>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</si>
  <si>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04.03.2016г.</t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</si>
  <si>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</si>
  <si>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</si>
  <si>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</si>
  <si>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</si>
  <si>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</si>
  <si>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</si>
  <si>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</si>
  <si>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</si>
  <si>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</si>
  <si>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 xml:space="preserve">     - переплата потребителями</t>
  </si>
  <si>
    <t>6.</t>
  </si>
  <si>
    <t xml:space="preserve">     - задолженность потребителей</t>
  </si>
  <si>
    <t>7.</t>
  </si>
  <si>
    <t>Начислено  за работы (услуги) по содержанию и текущему ремонту, в том числе:</t>
  </si>
  <si>
    <t>8.</t>
  </si>
  <si>
    <t xml:space="preserve">     -  за содержание дома</t>
  </si>
  <si>
    <t>9.</t>
  </si>
  <si>
    <t xml:space="preserve">     -   за текущий  ремонт</t>
  </si>
  <si>
    <t>10.</t>
  </si>
  <si>
    <t xml:space="preserve">     -   за услуги управления </t>
  </si>
  <si>
    <t>11.</t>
  </si>
  <si>
    <t xml:space="preserve">Получено денежных средств, в т. ч: </t>
  </si>
  <si>
    <t>12.</t>
  </si>
  <si>
    <t xml:space="preserve">     - денежных средств от потребителей</t>
  </si>
  <si>
    <t>13.</t>
  </si>
  <si>
    <t xml:space="preserve">     - целевых взносов от потребителей</t>
  </si>
  <si>
    <t>14.</t>
  </si>
  <si>
    <t xml:space="preserve">     -  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</si>
  <si>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</si>
  <si>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</si>
  <si>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</si>
  <si>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 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</si>
  <si>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</si>
  <si>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</si>
  <si>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</si>
  <si>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</si>
  <si>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</si>
  <si>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</si>
  <si>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</si>
  <si>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</si>
  <si>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</si>
  <si>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</si>
  <si>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21.</t>
  </si>
  <si>
    <t>Наименование работы</t>
  </si>
  <si>
    <t>см.форму 2.3.</t>
  </si>
  <si>
    <t>22.</t>
  </si>
  <si>
    <t>Исполнитель работ</t>
  </si>
  <si>
    <t>23.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</si>
  <si>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</si>
  <si>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</si>
  <si>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</si>
  <si>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</si>
  <si>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</si>
  <si>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</si>
  <si>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</si>
  <si>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</si>
  <si>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</si>
  <si>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</si>
  <si>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</si>
  <si>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</si>
  <si>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</si>
  <si>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</si>
  <si>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</si>
  <si>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</si>
  <si>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</si>
  <si>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</si>
  <si>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</si>
  <si>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</si>
  <si>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</si>
  <si>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</si>
  <si>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</si>
  <si>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</si>
  <si>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</si>
  <si>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</si>
  <si>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Вид коммунальной услуги</t>
  </si>
  <si>
    <t>Холодное водоснабжение</t>
  </si>
  <si>
    <t>35.</t>
  </si>
  <si>
    <t>Единица измерения</t>
  </si>
  <si>
    <t>куб.м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</si>
  <si>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</si>
  <si>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</si>
  <si>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</si>
  <si>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</si>
  <si>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</si>
  <si>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</si>
  <si>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</si>
  <si>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</si>
  <si>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</si>
  <si>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</si>
  <si>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</si>
  <si>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</si>
  <si>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</si>
  <si>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</si>
  <si>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</si>
  <si>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</si>
  <si>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</si>
  <si>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</si>
  <si>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</si>
  <si>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</si>
  <si>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</si>
  <si>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</si>
  <si>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</si>
  <si>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</si>
  <si>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</si>
  <si>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</si>
  <si>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</si>
  <si>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</si>
  <si>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Водоотведение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</si>
  <si>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</si>
  <si>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</si>
  <si>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</si>
  <si>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</si>
  <si>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</si>
  <si>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</si>
  <si>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</si>
  <si>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</si>
  <si>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</si>
  <si>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</si>
  <si>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Отопление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</si>
  <si>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</si>
  <si>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</si>
  <si>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</si>
  <si>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</si>
  <si>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</si>
  <si>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</si>
  <si>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</si>
  <si>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</si>
  <si>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</si>
  <si>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</si>
  <si>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</si>
  <si>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</si>
  <si>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</si>
  <si>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</si>
  <si>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</si>
  <si>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</si>
  <si>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</si>
  <si>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</si>
  <si>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</si>
  <si>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</si>
  <si>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</si>
  <si>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</si>
  <si>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таб. 2</t>
  </si>
  <si>
    <t>Для домов в управлении</t>
  </si>
  <si>
    <t xml:space="preserve">Виды услуг (работ) </t>
  </si>
  <si>
    <t>Затраты за отчётный период, руб. (с уч. НДС)</t>
  </si>
  <si>
    <t>Содержание и ремонт общего имущества МКД</t>
  </si>
  <si>
    <t xml:space="preserve">Содержание придомовой территории </t>
  </si>
  <si>
    <t xml:space="preserve">Санитарное содержание мест общего пользования </t>
  </si>
  <si>
    <t>Освещение мест общего пользования</t>
  </si>
  <si>
    <t>Содержание мусоропроводов</t>
  </si>
  <si>
    <t>Содержание лифтов</t>
  </si>
  <si>
    <t xml:space="preserve">          услуги сторонних организаций :</t>
  </si>
  <si>
    <t xml:space="preserve">                                                              Подъём-1</t>
  </si>
  <si>
    <t xml:space="preserve">                                                              Колис</t>
  </si>
  <si>
    <t xml:space="preserve">          электроснабжение</t>
  </si>
  <si>
    <t>Работы, выполняемые для надлежащего содержания несущих конструкций, оборудования и систем инженерно-технического обеспечения, входящих в состав общего имущества МКД. Аварийно-диспетчерское обслуживание МКД.</t>
  </si>
  <si>
    <t xml:space="preserve">         оплата труда (сл.сантехн, эл.монтёр, эл.газосварщ, плотник, маляр(штукатур),кровельщик, деж.слесаря, деж.эл.монтёры, работники трансп.участка)</t>
  </si>
  <si>
    <t xml:space="preserve">                  страховые взносы</t>
  </si>
  <si>
    <t xml:space="preserve">                  материалы </t>
  </si>
  <si>
    <t xml:space="preserve">                  прочие (подрядчики)</t>
  </si>
  <si>
    <t xml:space="preserve">                  прочие (содержание транспорта)</t>
  </si>
  <si>
    <t xml:space="preserve">                  текущий ремонт</t>
  </si>
  <si>
    <t xml:space="preserve">                  прочие прасходы, в т.ч.</t>
  </si>
  <si>
    <t xml:space="preserve">                                              налоги</t>
  </si>
  <si>
    <t xml:space="preserve">                                              охрана труда</t>
  </si>
  <si>
    <t xml:space="preserve">                                              прочие</t>
  </si>
  <si>
    <t xml:space="preserve">                                              амортизация</t>
  </si>
  <si>
    <t xml:space="preserve">                                              кап.ремонт служебн. помещений</t>
  </si>
  <si>
    <t>Техническое обслуживание ВДГО</t>
  </si>
  <si>
    <t>Очистка вентканалов и дымоходов</t>
  </si>
  <si>
    <t>Сбор, вывоз и захоронение ТБО</t>
  </si>
  <si>
    <t>Дератизация , дезинсекция помещения входящ. в сост. общ. имущ.</t>
  </si>
  <si>
    <t>Расходы на управление, в т.ч.</t>
  </si>
  <si>
    <t>11.1</t>
  </si>
  <si>
    <t>ведение расчётов за ЖКУ, доставка платёжн. докум. и приём платежей</t>
  </si>
  <si>
    <t>Работы по содержанию зон отдыха, зеленых насаждений на земельном участке, на котором расположен МКД.</t>
  </si>
  <si>
    <t>Для домов при непосредственном управлении</t>
  </si>
  <si>
    <t xml:space="preserve">                услуги сторонних организаций :</t>
  </si>
  <si>
    <t xml:space="preserve">                                                                      Подъём-1</t>
  </si>
  <si>
    <t xml:space="preserve">                                                                      Колис</t>
  </si>
  <si>
    <t xml:space="preserve">                электроснабжение</t>
  </si>
  <si>
    <t xml:space="preserve">                 страховые взносы</t>
  </si>
  <si>
    <t xml:space="preserve">                 материалы </t>
  </si>
  <si>
    <t xml:space="preserve">                прочие (подрядчики)</t>
  </si>
  <si>
    <t xml:space="preserve">                прочие (содержание транспорта)</t>
  </si>
  <si>
    <t xml:space="preserve">                текущий ремонт</t>
  </si>
  <si>
    <t xml:space="preserve">                прочие расходы, в т.ч.</t>
  </si>
  <si>
    <t xml:space="preserve">                                           налоги</t>
  </si>
  <si>
    <t xml:space="preserve">                                          охрана труда</t>
  </si>
  <si>
    <t xml:space="preserve">                                           прочие</t>
  </si>
  <si>
    <t xml:space="preserve">                                          амортизация</t>
  </si>
  <si>
    <t xml:space="preserve">                                          кап.ремонт служебн. помещений</t>
  </si>
  <si>
    <t>Расходы обслуживающей организации, в т.ч.</t>
  </si>
  <si>
    <t xml:space="preserve">   ведение расчётов за ЖКУ, доставка платёжн. докум. и приём платежей</t>
  </si>
  <si>
    <t xml:space="preserve">          прочие (страховка)</t>
  </si>
  <si>
    <t xml:space="preserve">                прочие (страховка)</t>
  </si>
  <si>
    <t>П Ремонт оголовков дымовых труб</t>
  </si>
  <si>
    <t>Сводная</t>
  </si>
  <si>
    <t>Николаева 8</t>
  </si>
  <si>
    <t>Николаева 12</t>
  </si>
  <si>
    <t>Николаева 14</t>
  </si>
  <si>
    <t>Николаева 22</t>
  </si>
  <si>
    <t>Николаева 31</t>
  </si>
  <si>
    <t>Парковая 15</t>
  </si>
  <si>
    <t>Парковая 17</t>
  </si>
  <si>
    <t>Парковая 19</t>
  </si>
  <si>
    <t>Парковая 21</t>
  </si>
  <si>
    <t>Расковой 3</t>
  </si>
  <si>
    <t>Расковой 5</t>
  </si>
  <si>
    <t>Расковой 7</t>
  </si>
  <si>
    <t>Расковой 9</t>
  </si>
  <si>
    <t>Расковой 11</t>
  </si>
  <si>
    <t>Расковой 13</t>
  </si>
  <si>
    <t>Расковой 15</t>
  </si>
  <si>
    <t>Расковой 17</t>
  </si>
  <si>
    <t>Расковой 21</t>
  </si>
  <si>
    <t>Советская 4-1</t>
  </si>
  <si>
    <t>Советская 6-2</t>
  </si>
  <si>
    <t>Чернышевского 3</t>
  </si>
  <si>
    <t>Чернышевского 4</t>
  </si>
  <si>
    <t>Чернышевского 5</t>
  </si>
  <si>
    <t>Чернышевского 6</t>
  </si>
  <si>
    <t>Чернышевского 7</t>
  </si>
  <si>
    <t>Чернышевского 8</t>
  </si>
  <si>
    <t>Чернышевского 9</t>
  </si>
  <si>
    <t>Чернышевского 10</t>
  </si>
  <si>
    <t>Чернышевского 9а</t>
  </si>
  <si>
    <t>Чернышевского 11</t>
  </si>
  <si>
    <t>Чернышевского 10а</t>
  </si>
  <si>
    <t>Чернышевского 12</t>
  </si>
  <si>
    <t>Чернышевского 12а</t>
  </si>
  <si>
    <t>Чернышевского 13</t>
  </si>
  <si>
    <t>Чернышевского 15</t>
  </si>
  <si>
    <t>Чернышевского 19</t>
  </si>
  <si>
    <t>Чернышевского 21</t>
  </si>
  <si>
    <t>Чернышевского 22</t>
  </si>
  <si>
    <t>Чернышевского 24</t>
  </si>
  <si>
    <t>Чернышевского 25</t>
  </si>
  <si>
    <t>Итого по ЖЭУ №9</t>
  </si>
  <si>
    <t>МУП " ПТП ГХ" промывка системы отопления</t>
  </si>
  <si>
    <t>ФлексУстановка и обсл.приб-в учета для передачи данных по ком.усл</t>
  </si>
  <si>
    <t>Остекленение подъездов</t>
  </si>
  <si>
    <t>Замена водопроводного стояка</t>
  </si>
  <si>
    <t>Замена задвижек, замена задвижек на шар.краны</t>
  </si>
  <si>
    <t>ремонт лестн.клеток и тамбуров, замена почт.ящиков</t>
  </si>
  <si>
    <t>Ремонт цоколя и фасада</t>
  </si>
  <si>
    <t>Замена канализ.труб и стояка</t>
  </si>
  <si>
    <t>Замена труб и запорной арматуры</t>
  </si>
  <si>
    <t>Ремонт электр.освещения</t>
  </si>
  <si>
    <t>Ремонт ВРУ и проводки</t>
  </si>
  <si>
    <t>Замена канал.труб и стояка</t>
  </si>
  <si>
    <t>остекленение подъездов</t>
  </si>
  <si>
    <t>ремонт цоколя и фасада</t>
  </si>
  <si>
    <t>Ремонт кровли</t>
  </si>
  <si>
    <t>Замена задвижек,замена задвижек на шар.краны</t>
  </si>
  <si>
    <t xml:space="preserve">Ремон цоколя и фасада </t>
  </si>
  <si>
    <t>Ремонт щитовой и этажных щитков</t>
  </si>
  <si>
    <t>Остеклененение подъездов</t>
  </si>
  <si>
    <t>Ремонт лестн.клеток и тамбуров, замена почт.ящиков</t>
  </si>
  <si>
    <t>Заделка отверстий после сан.работ</t>
  </si>
  <si>
    <t>Ремонт оголовков дымовых труб, Остекленение подъездов, Замена водопроводного стояка</t>
  </si>
  <si>
    <t>Индивидуальный предприниматель Яременко С.Н., ИНН 505301781047,          Публичное акционерное общество "Северное" (ПАО "Северное") ИНН5053040768</t>
  </si>
  <si>
    <t>при проведении текущего ремонта</t>
  </si>
  <si>
    <t xml:space="preserve"> Публичное акционерное общество "Северное" (ПАО "Северное") ИНН5053040768</t>
  </si>
  <si>
    <t>Остекленение подъездов, Замена водопроводного стояка</t>
  </si>
  <si>
    <t>Остекленение подъездов, Замена водопроводного стояка, Заделка отверстий после сан.работ</t>
  </si>
  <si>
    <t xml:space="preserve">        Публичное акционерное общество "Северное" (ПАО "Северное") ИНН5053040768</t>
  </si>
  <si>
    <t>Ремонт лестн.клеток и тамбуров, замена почт.ящиков, Ремонт цоколя и фасада</t>
  </si>
  <si>
    <t>Замена задвижек, замена задвижек на шар.краны, Ремонт цоколя и фасада</t>
  </si>
  <si>
    <t>Замена задвижек, замена задвижек на шар.краны, Замена канализ.труб и стояка</t>
  </si>
  <si>
    <t>Ремонт лестн.клеток и тамбуров, замена почт.ящиков, Замена труб и запорной арматуры</t>
  </si>
  <si>
    <t>Ремонт электр.освещения, Замена водопроводного стояка</t>
  </si>
  <si>
    <t>Замена задвижек, замена задвижек на шар.краны, Замена канал.труб и стояка</t>
  </si>
  <si>
    <t>Остекленение подъездов, Ремонт цоколя и фасада</t>
  </si>
  <si>
    <t xml:space="preserve"> </t>
  </si>
  <si>
    <t>Замена задвижек,замена задвижек на шар.краны, Ремон цоколя и фасада</t>
  </si>
  <si>
    <t>Замена водопроводного стояка, Замена труб и запорной арматуры</t>
  </si>
  <si>
    <t>Остекленение подъездов, Ремонт щитовой и этажных щитков</t>
  </si>
  <si>
    <t>Остеклененение подъездов, Замена труб и запорной арматуры</t>
  </si>
  <si>
    <t>Ремонт лестн.клеток и тамбуров, замена почт.ящиков, Ремонт электр.освещения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</si>
</sst>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/>
    </xf>
    <xf numFmtId="0" fontId="3" fillId="32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6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2" fontId="3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/>
    </xf>
    <xf numFmtId="49" fontId="14" fillId="0" borderId="13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49" fontId="6" fillId="3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3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 horizontal="left"/>
    </xf>
    <xf numFmtId="49" fontId="3" fillId="0" borderId="13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 vertical="top" wrapText="1"/>
    </xf>
    <xf numFmtId="4" fontId="3" fillId="32" borderId="13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31">
      <selection activeCell="B149" sqref="B14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217472.97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217472.97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230500.14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201285.99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201285.99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201285.99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246687.12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246687.12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5">
      <c r="A34" s="120" t="s">
        <v>62</v>
      </c>
      <c r="B34" s="120"/>
      <c r="C34" s="120"/>
      <c r="D34" s="120"/>
    </row>
    <row r="35" spans="1:4" s="9" customFormat="1" ht="15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5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125162.64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125162.64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199248.99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199248.99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3421.490101757632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92465.77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76365.72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43299.73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92465.77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112341.71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-4987.88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3421.490101757632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50224.25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41479.25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23518.94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50224.25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66702.2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-2961.52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169.00278481617823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282802.5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233561.2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132430.32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282802.5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288251.99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13434.1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19720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348099.0516</v>
      </c>
    </row>
    <row r="103" spans="1:4" ht="15" hidden="1">
      <c r="A103" s="24">
        <v>1</v>
      </c>
      <c r="B103" s="29" t="s">
        <v>155</v>
      </c>
      <c r="C103" s="30"/>
      <c r="D103" s="31">
        <v>29993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16022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9026.76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145692.73</v>
      </c>
    </row>
    <row r="114" spans="1:4" ht="45" hidden="1">
      <c r="A114" s="44" t="s">
        <v>7</v>
      </c>
      <c r="B114" s="45" t="s">
        <v>165</v>
      </c>
      <c r="C114" s="46"/>
      <c r="D114" s="47">
        <v>98231</v>
      </c>
    </row>
    <row r="115" spans="1:4" ht="15" hidden="1">
      <c r="A115" s="48" t="s">
        <v>7</v>
      </c>
      <c r="B115" s="49" t="s">
        <v>166</v>
      </c>
      <c r="C115" s="34"/>
      <c r="D115" s="31">
        <v>30353</v>
      </c>
    </row>
    <row r="116" spans="1:4" ht="15" hidden="1">
      <c r="A116" s="48" t="s">
        <v>7</v>
      </c>
      <c r="B116" s="49" t="s">
        <v>167</v>
      </c>
      <c r="C116" s="34"/>
      <c r="D116" s="31">
        <v>3212.73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339</v>
      </c>
    </row>
    <row r="118" spans="1:4" ht="15" hidden="1">
      <c r="A118" s="48"/>
      <c r="B118" s="49" t="s">
        <v>248</v>
      </c>
      <c r="C118" s="34"/>
      <c r="D118" s="31">
        <v>339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7215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6342</v>
      </c>
    </row>
    <row r="137" spans="1:4" ht="15" hidden="1">
      <c r="A137" s="48"/>
      <c r="B137" s="51" t="s">
        <v>172</v>
      </c>
      <c r="C137" s="34"/>
      <c r="D137" s="31">
        <v>520</v>
      </c>
    </row>
    <row r="138" spans="1:4" ht="15" hidden="1">
      <c r="A138" s="48"/>
      <c r="B138" s="51" t="s">
        <v>173</v>
      </c>
      <c r="C138" s="34"/>
      <c r="D138" s="31">
        <v>1568</v>
      </c>
    </row>
    <row r="139" spans="1:4" ht="15" hidden="1">
      <c r="A139" s="48"/>
      <c r="B139" s="51" t="s">
        <v>174</v>
      </c>
      <c r="C139" s="34"/>
      <c r="D139" s="31">
        <v>990</v>
      </c>
    </row>
    <row r="140" spans="1:4" ht="15" hidden="1">
      <c r="A140" s="48"/>
      <c r="B140" s="51" t="s">
        <v>175</v>
      </c>
      <c r="C140" s="34"/>
      <c r="D140" s="31">
        <v>319</v>
      </c>
    </row>
    <row r="141" spans="1:4" ht="15" hidden="1">
      <c r="A141" s="48"/>
      <c r="B141" s="51" t="s">
        <v>176</v>
      </c>
      <c r="C141" s="34"/>
      <c r="D141" s="31">
        <v>2945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7723.02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45617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94.62</v>
      </c>
    </row>
    <row r="146" spans="1:4" ht="15" hidden="1">
      <c r="A146" s="24">
        <v>11</v>
      </c>
      <c r="B146" s="29" t="s">
        <v>181</v>
      </c>
      <c r="C146" s="30"/>
      <c r="D146" s="31">
        <f>D147+3737+23441+36587</f>
        <v>91899.9216</v>
      </c>
    </row>
    <row r="147" spans="1:4" ht="30" hidden="1">
      <c r="A147" s="25" t="s">
        <v>182</v>
      </c>
      <c r="B147" s="54" t="s">
        <v>183</v>
      </c>
      <c r="C147" s="55"/>
      <c r="D147" s="72">
        <f>24*78.5*12+(201285.99+351406.17)*0.01</f>
        <v>28134.9216</v>
      </c>
    </row>
    <row r="148" spans="1:4" ht="30" hidden="1">
      <c r="A148" s="56">
        <v>12</v>
      </c>
      <c r="B148" s="57" t="s">
        <v>184</v>
      </c>
      <c r="C148" s="30"/>
      <c r="D148" s="31">
        <v>2030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5" sqref="B1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7109375" style="1" customWidth="1"/>
    <col min="4" max="4" width="25.281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111841.92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111841.92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168879.72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154542.42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154542.42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154542.42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126179.22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126179.22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251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136036.54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136036.54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159871.23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159871.23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2602.019981498612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70319.59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65011.75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35602.37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70319.59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85435.11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-3793.25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2602.019981498612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38248.06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35361.03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19364.76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38248.06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50796.77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-2255.33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123.82275182865612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207200.04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191560.22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104904.1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207200.04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211192.7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9842.72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1104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275718.8142</v>
      </c>
    </row>
    <row r="103" spans="1:4" ht="15" hidden="1">
      <c r="A103" s="24">
        <v>1</v>
      </c>
      <c r="B103" s="29" t="s">
        <v>155</v>
      </c>
      <c r="C103" s="30"/>
      <c r="D103" s="31">
        <v>22432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11983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5302.35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111648.45999999999</v>
      </c>
    </row>
    <row r="114" spans="1:4" ht="45" hidden="1">
      <c r="A114" s="44" t="s">
        <v>7</v>
      </c>
      <c r="B114" s="45" t="s">
        <v>165</v>
      </c>
      <c r="C114" s="46"/>
      <c r="D114" s="47">
        <v>69954</v>
      </c>
    </row>
    <row r="115" spans="1:4" ht="15" hidden="1">
      <c r="A115" s="48" t="s">
        <v>7</v>
      </c>
      <c r="B115" s="49" t="s">
        <v>166</v>
      </c>
      <c r="C115" s="34"/>
      <c r="D115" s="31">
        <v>21616</v>
      </c>
    </row>
    <row r="116" spans="1:4" ht="15" hidden="1">
      <c r="A116" s="48" t="s">
        <v>7</v>
      </c>
      <c r="B116" s="49" t="s">
        <v>167</v>
      </c>
      <c r="C116" s="34"/>
      <c r="D116" s="31">
        <v>4312.64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253</v>
      </c>
    </row>
    <row r="118" spans="1:4" ht="15" hidden="1">
      <c r="A118" s="48"/>
      <c r="B118" s="49" t="s">
        <v>248</v>
      </c>
      <c r="C118" s="34"/>
      <c r="D118" s="31">
        <v>253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5396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5371.82</v>
      </c>
    </row>
    <row r="126" spans="1:4" ht="15" hidden="1">
      <c r="A126" s="48"/>
      <c r="B126" s="107" t="s">
        <v>251</v>
      </c>
      <c r="C126" s="34"/>
      <c r="D126" s="31">
        <v>5371.82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4745</v>
      </c>
    </row>
    <row r="137" spans="1:4" ht="15" hidden="1">
      <c r="A137" s="48"/>
      <c r="B137" s="51" t="s">
        <v>172</v>
      </c>
      <c r="C137" s="34"/>
      <c r="D137" s="31">
        <v>389</v>
      </c>
    </row>
    <row r="138" spans="1:4" ht="15" hidden="1">
      <c r="A138" s="48"/>
      <c r="B138" s="51" t="s">
        <v>173</v>
      </c>
      <c r="C138" s="34"/>
      <c r="D138" s="31">
        <v>1173</v>
      </c>
    </row>
    <row r="139" spans="1:4" ht="15" hidden="1">
      <c r="A139" s="48"/>
      <c r="B139" s="51" t="s">
        <v>174</v>
      </c>
      <c r="C139" s="34"/>
      <c r="D139" s="31">
        <v>741</v>
      </c>
    </row>
    <row r="140" spans="1:4" ht="15" hidden="1">
      <c r="A140" s="48"/>
      <c r="B140" s="51" t="s">
        <v>175</v>
      </c>
      <c r="C140" s="34"/>
      <c r="D140" s="31">
        <v>239</v>
      </c>
    </row>
    <row r="141" spans="1:4" ht="15" hidden="1">
      <c r="A141" s="48"/>
      <c r="B141" s="51" t="s">
        <v>176</v>
      </c>
      <c r="C141" s="34"/>
      <c r="D141" s="31">
        <v>2203</v>
      </c>
    </row>
    <row r="142" spans="1:4" ht="15" hidden="1">
      <c r="A142" s="24">
        <v>7</v>
      </c>
      <c r="B142" s="29" t="s">
        <v>177</v>
      </c>
      <c r="C142" s="52"/>
      <c r="D142" s="31">
        <v>9869.9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6869.84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34118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39.51</v>
      </c>
    </row>
    <row r="146" spans="1:4" ht="15" hidden="1">
      <c r="A146" s="24">
        <v>11</v>
      </c>
      <c r="B146" s="29" t="s">
        <v>181</v>
      </c>
      <c r="C146" s="30"/>
      <c r="D146" s="31">
        <f>D147+2795+17532+27364</f>
        <v>71937.7542</v>
      </c>
    </row>
    <row r="147" spans="1:4" ht="30" hidden="1">
      <c r="A147" s="25" t="s">
        <v>182</v>
      </c>
      <c r="B147" s="54" t="s">
        <v>183</v>
      </c>
      <c r="C147" s="55"/>
      <c r="D147" s="72">
        <f>21*78.5*12+(154542.42+291933)*0.01</f>
        <v>24246.7542</v>
      </c>
    </row>
    <row r="148" spans="1:4" ht="30" hidden="1">
      <c r="A148" s="56">
        <v>12</v>
      </c>
      <c r="B148" s="57" t="s">
        <v>184</v>
      </c>
      <c r="C148" s="30"/>
      <c r="D148" s="31">
        <v>1518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7" sqref="B17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57421875" style="1" customWidth="1"/>
    <col min="4" max="4" width="24.57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77933.75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77933.75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111365.22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56599.03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56599.03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56599.03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132699.94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132699.94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252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60604.77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60604.77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725.6096997690531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18851.34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30817.66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18851.34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22903.52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-1016.9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725.6096997690531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10143.42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16582.19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10143.42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13471.35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-598.12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41.22253846010752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66480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108679.69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66480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67761.04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3158.03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3782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171806.8356</v>
      </c>
    </row>
    <row r="103" spans="1:4" ht="15" hidden="1">
      <c r="A103" s="24">
        <v>1</v>
      </c>
      <c r="B103" s="29" t="s">
        <v>155</v>
      </c>
      <c r="C103" s="30"/>
      <c r="D103" s="31">
        <v>14633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7817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2470.34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70516.7</v>
      </c>
    </row>
    <row r="114" spans="1:4" ht="45" hidden="1">
      <c r="A114" s="44" t="s">
        <v>7</v>
      </c>
      <c r="B114" s="45" t="s">
        <v>165</v>
      </c>
      <c r="C114" s="46"/>
      <c r="D114" s="47">
        <v>45631</v>
      </c>
    </row>
    <row r="115" spans="1:4" ht="15" hidden="1">
      <c r="A115" s="48" t="s">
        <v>7</v>
      </c>
      <c r="B115" s="49" t="s">
        <v>190</v>
      </c>
      <c r="C115" s="34"/>
      <c r="D115" s="31">
        <v>14100</v>
      </c>
    </row>
    <row r="116" spans="1:4" ht="15" hidden="1">
      <c r="A116" s="48" t="s">
        <v>7</v>
      </c>
      <c r="B116" s="49" t="s">
        <v>191</v>
      </c>
      <c r="C116" s="34"/>
      <c r="D116" s="31">
        <v>1087.09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165</v>
      </c>
    </row>
    <row r="118" spans="1:4" ht="15" hidden="1">
      <c r="A118" s="48"/>
      <c r="B118" s="49" t="s">
        <v>248</v>
      </c>
      <c r="C118" s="34"/>
      <c r="D118" s="31">
        <v>165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3520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2918.61</v>
      </c>
    </row>
    <row r="126" spans="1:4" ht="15" hidden="1">
      <c r="A126" s="48"/>
      <c r="B126" s="107" t="s">
        <v>252</v>
      </c>
      <c r="C126" s="34"/>
      <c r="D126" s="31">
        <v>2918.61</v>
      </c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3095</v>
      </c>
    </row>
    <row r="137" spans="1:4" ht="15" hidden="1">
      <c r="A137" s="32"/>
      <c r="B137" s="51" t="s">
        <v>196</v>
      </c>
      <c r="C137" s="30"/>
      <c r="D137" s="31">
        <v>254</v>
      </c>
    </row>
    <row r="138" spans="1:4" ht="15" hidden="1">
      <c r="A138" s="32"/>
      <c r="B138" s="51" t="s">
        <v>197</v>
      </c>
      <c r="C138" s="30"/>
      <c r="D138" s="31">
        <v>765</v>
      </c>
    </row>
    <row r="139" spans="1:4" ht="15" hidden="1">
      <c r="A139" s="32"/>
      <c r="B139" s="51" t="s">
        <v>198</v>
      </c>
      <c r="C139" s="30"/>
      <c r="D139" s="31">
        <v>483</v>
      </c>
    </row>
    <row r="140" spans="1:4" ht="15" hidden="1">
      <c r="A140" s="32"/>
      <c r="B140" s="51" t="s">
        <v>199</v>
      </c>
      <c r="C140" s="30"/>
      <c r="D140" s="31">
        <v>156</v>
      </c>
    </row>
    <row r="141" spans="1:4" ht="15" hidden="1">
      <c r="A141" s="32"/>
      <c r="B141" s="51" t="s">
        <v>200</v>
      </c>
      <c r="C141" s="30"/>
      <c r="D141" s="31">
        <v>1437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3719.36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22255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39.09</v>
      </c>
    </row>
    <row r="146" spans="1:4" ht="15" hidden="1">
      <c r="A146" s="24">
        <v>11</v>
      </c>
      <c r="B146" s="29" t="s">
        <v>201</v>
      </c>
      <c r="C146" s="30"/>
      <c r="D146" s="31">
        <f>D147+1823+11436+17849</f>
        <v>44538.7856</v>
      </c>
    </row>
    <row r="147" spans="1:4" ht="27.75" hidden="1">
      <c r="A147" s="25" t="s">
        <v>7</v>
      </c>
      <c r="B147" s="63" t="s">
        <v>202</v>
      </c>
      <c r="C147" s="55"/>
      <c r="D147" s="72">
        <f>12*78.5*12+(56599.03+156079.53)*0.01</f>
        <v>13430.7856</v>
      </c>
    </row>
    <row r="148" spans="1:4" ht="30" hidden="1">
      <c r="A148" s="56">
        <v>12</v>
      </c>
      <c r="B148" s="57" t="s">
        <v>184</v>
      </c>
      <c r="C148" s="30"/>
      <c r="D148" s="31">
        <v>990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5" sqref="B15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7109375" style="1" customWidth="1"/>
    <col min="4" max="4" width="24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106245.5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106245.5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110984.52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47796.43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47796.43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47796.43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169433.59000000003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169433.59000000003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>
      <c r="A31" s="19" t="s">
        <v>59</v>
      </c>
      <c r="B31" s="16" t="s">
        <v>52</v>
      </c>
      <c r="C31" s="8" t="s">
        <v>7</v>
      </c>
      <c r="D31" s="68" t="s">
        <v>276</v>
      </c>
    </row>
    <row r="32" spans="1:4" s="9" customFormat="1" ht="38.2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72330.19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72330.19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783.9642032332563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20367.39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35464.64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20367.39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24745.45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-1098.68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783.9642032332563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10959.1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19082.49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10959.1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14554.64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-646.21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41.08157077217851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66252.66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115362.2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66252.66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67529.32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3147.23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7889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170921.4977</v>
      </c>
    </row>
    <row r="103" spans="1:4" ht="15" hidden="1">
      <c r="A103" s="24">
        <v>1</v>
      </c>
      <c r="B103" s="29" t="s">
        <v>155</v>
      </c>
      <c r="C103" s="30"/>
      <c r="D103" s="31">
        <v>14583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7790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2742.56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75574.28</v>
      </c>
    </row>
    <row r="114" spans="1:4" ht="45" hidden="1">
      <c r="A114" s="44" t="s">
        <v>7</v>
      </c>
      <c r="B114" s="45" t="s">
        <v>165</v>
      </c>
      <c r="C114" s="46"/>
      <c r="D114" s="47">
        <v>47074</v>
      </c>
    </row>
    <row r="115" spans="1:4" ht="15" hidden="1">
      <c r="A115" s="48" t="s">
        <v>7</v>
      </c>
      <c r="B115" s="49" t="s">
        <v>190</v>
      </c>
      <c r="C115" s="34"/>
      <c r="D115" s="31">
        <v>14546</v>
      </c>
    </row>
    <row r="116" spans="1:4" ht="15" hidden="1">
      <c r="A116" s="48" t="s">
        <v>7</v>
      </c>
      <c r="B116" s="49" t="s">
        <v>191</v>
      </c>
      <c r="C116" s="34"/>
      <c r="D116" s="31">
        <v>1088.05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165</v>
      </c>
    </row>
    <row r="118" spans="1:4" ht="15" hidden="1">
      <c r="A118" s="48"/>
      <c r="B118" s="49" t="s">
        <v>248</v>
      </c>
      <c r="C118" s="34"/>
      <c r="D118" s="31">
        <v>165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3508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6109.23</v>
      </c>
    </row>
    <row r="126" spans="1:4" ht="15" hidden="1">
      <c r="A126" s="48"/>
      <c r="B126" s="49" t="s">
        <v>253</v>
      </c>
      <c r="C126" s="34"/>
      <c r="D126" s="31">
        <v>3711.65</v>
      </c>
    </row>
    <row r="127" spans="1:4" ht="15" hidden="1">
      <c r="A127" s="48"/>
      <c r="B127" s="107" t="s">
        <v>254</v>
      </c>
      <c r="C127" s="34"/>
      <c r="D127" s="31">
        <v>2397.58</v>
      </c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3084</v>
      </c>
    </row>
    <row r="137" spans="1:4" ht="15" hidden="1">
      <c r="A137" s="32"/>
      <c r="B137" s="51" t="s">
        <v>196</v>
      </c>
      <c r="C137" s="30"/>
      <c r="D137" s="31">
        <v>253</v>
      </c>
    </row>
    <row r="138" spans="1:4" ht="15" hidden="1">
      <c r="A138" s="32"/>
      <c r="B138" s="51" t="s">
        <v>197</v>
      </c>
      <c r="C138" s="30"/>
      <c r="D138" s="31">
        <v>762</v>
      </c>
    </row>
    <row r="139" spans="1:4" ht="15" hidden="1">
      <c r="A139" s="32"/>
      <c r="B139" s="51" t="s">
        <v>198</v>
      </c>
      <c r="C139" s="30"/>
      <c r="D139" s="31">
        <v>482</v>
      </c>
    </row>
    <row r="140" spans="1:4" ht="15" hidden="1">
      <c r="A140" s="32"/>
      <c r="B140" s="51" t="s">
        <v>199</v>
      </c>
      <c r="C140" s="30"/>
      <c r="D140" s="31">
        <v>155</v>
      </c>
    </row>
    <row r="141" spans="1:4" ht="15" hidden="1">
      <c r="A141" s="32"/>
      <c r="B141" s="51" t="s">
        <v>200</v>
      </c>
      <c r="C141" s="30"/>
      <c r="D141" s="31">
        <v>1432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3485.3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22179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39.3</v>
      </c>
    </row>
    <row r="146" spans="1:4" ht="15" hidden="1">
      <c r="A146" s="24">
        <v>11</v>
      </c>
      <c r="B146" s="29" t="s">
        <v>201</v>
      </c>
      <c r="C146" s="30"/>
      <c r="D146" s="31">
        <f>D147+1817+11397+17788</f>
        <v>43541.0577</v>
      </c>
    </row>
    <row r="147" spans="1:4" ht="27.75" hidden="1">
      <c r="A147" s="25" t="s">
        <v>7</v>
      </c>
      <c r="B147" s="63" t="s">
        <v>202</v>
      </c>
      <c r="C147" s="55"/>
      <c r="D147" s="72">
        <f>11*78.5*12+(47796.43+169909.34)*0.01</f>
        <v>12539.0577</v>
      </c>
    </row>
    <row r="148" spans="1:4" ht="30" hidden="1">
      <c r="A148" s="56">
        <v>12</v>
      </c>
      <c r="B148" s="57" t="s">
        <v>184</v>
      </c>
      <c r="C148" s="30"/>
      <c r="D148" s="31">
        <v>987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28125" style="1" customWidth="1"/>
    <col min="4" max="4" width="24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59340.3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59340.3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211936.86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185932.29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185932.29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185932.29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85344.86999999997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85344.86999999997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277</v>
      </c>
    </row>
    <row r="32" spans="1:4" s="9" customFormat="1" ht="40.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102128.79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102128.79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168465.08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168465.08000000002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2809.6062904717855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75929.61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62576.41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33911.27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75929.61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92251.03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-4095.87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2809.6062904717855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41247.86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33993.89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18421.9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41247.86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54780.77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-2432.22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155.39220490510112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260027.1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214297.98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116131.91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260027.1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265037.71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12352.19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12520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339886.0457</v>
      </c>
    </row>
    <row r="103" spans="1:4" ht="15" hidden="1">
      <c r="A103" s="24">
        <v>1</v>
      </c>
      <c r="B103" s="29" t="s">
        <v>155</v>
      </c>
      <c r="C103" s="30"/>
      <c r="D103" s="31">
        <v>27578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14732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7491.35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148873.46</v>
      </c>
    </row>
    <row r="114" spans="1:4" ht="45" hidden="1">
      <c r="A114" s="44" t="s">
        <v>7</v>
      </c>
      <c r="B114" s="45" t="s">
        <v>165</v>
      </c>
      <c r="C114" s="46"/>
      <c r="D114" s="47">
        <v>86000</v>
      </c>
    </row>
    <row r="115" spans="1:4" ht="15" hidden="1">
      <c r="A115" s="48" t="s">
        <v>7</v>
      </c>
      <c r="B115" s="49" t="s">
        <v>166</v>
      </c>
      <c r="C115" s="34"/>
      <c r="D115" s="31">
        <v>26574</v>
      </c>
    </row>
    <row r="116" spans="1:4" ht="15" hidden="1">
      <c r="A116" s="48" t="s">
        <v>7</v>
      </c>
      <c r="B116" s="49" t="s">
        <v>167</v>
      </c>
      <c r="C116" s="34"/>
      <c r="D116" s="31">
        <v>3452.06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312</v>
      </c>
    </row>
    <row r="118" spans="1:4" ht="15" hidden="1">
      <c r="A118" s="48"/>
      <c r="B118" s="49" t="s">
        <v>248</v>
      </c>
      <c r="C118" s="34"/>
      <c r="D118" s="31">
        <v>312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6634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20068.4</v>
      </c>
    </row>
    <row r="126" spans="1:4" ht="15" hidden="1">
      <c r="A126" s="48"/>
      <c r="B126" s="107" t="s">
        <v>252</v>
      </c>
      <c r="C126" s="34"/>
      <c r="D126" s="31">
        <v>5821.03</v>
      </c>
    </row>
    <row r="127" spans="1:4" ht="15" hidden="1">
      <c r="A127" s="48"/>
      <c r="B127" s="107" t="s">
        <v>254</v>
      </c>
      <c r="C127" s="34"/>
      <c r="D127" s="31">
        <v>14247.37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5833</v>
      </c>
    </row>
    <row r="137" spans="1:4" ht="15" hidden="1">
      <c r="A137" s="48"/>
      <c r="B137" s="51" t="s">
        <v>172</v>
      </c>
      <c r="C137" s="34"/>
      <c r="D137" s="31">
        <v>478</v>
      </c>
    </row>
    <row r="138" spans="1:4" ht="15" hidden="1">
      <c r="A138" s="48"/>
      <c r="B138" s="51" t="s">
        <v>173</v>
      </c>
      <c r="C138" s="34"/>
      <c r="D138" s="31">
        <v>1442</v>
      </c>
    </row>
    <row r="139" spans="1:4" ht="15" hidden="1">
      <c r="A139" s="48"/>
      <c r="B139" s="51" t="s">
        <v>174</v>
      </c>
      <c r="C139" s="34"/>
      <c r="D139" s="31">
        <v>911</v>
      </c>
    </row>
    <row r="140" spans="1:4" ht="15" hidden="1">
      <c r="A140" s="48"/>
      <c r="B140" s="51" t="s">
        <v>175</v>
      </c>
      <c r="C140" s="34"/>
      <c r="D140" s="31">
        <v>294</v>
      </c>
    </row>
    <row r="141" spans="1:4" ht="15" hidden="1">
      <c r="A141" s="48"/>
      <c r="B141" s="51" t="s">
        <v>176</v>
      </c>
      <c r="C141" s="34"/>
      <c r="D141" s="31">
        <v>2708</v>
      </c>
    </row>
    <row r="142" spans="1:4" ht="15" hidden="1">
      <c r="A142" s="24">
        <v>7</v>
      </c>
      <c r="B142" s="29" t="s">
        <v>177</v>
      </c>
      <c r="C142" s="52"/>
      <c r="D142" s="31">
        <v>9762.51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6996.8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41943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89.92</v>
      </c>
    </row>
    <row r="146" spans="1:4" ht="15" hidden="1">
      <c r="A146" s="24">
        <v>11</v>
      </c>
      <c r="B146" s="29" t="s">
        <v>181</v>
      </c>
      <c r="C146" s="30"/>
      <c r="D146" s="31">
        <f>D147+3436+21553+33640</f>
        <v>80553.00570000001</v>
      </c>
    </row>
    <row r="147" spans="1:4" ht="30" hidden="1">
      <c r="A147" s="25" t="s">
        <v>182</v>
      </c>
      <c r="B147" s="54" t="s">
        <v>183</v>
      </c>
      <c r="C147" s="55"/>
      <c r="D147" s="72">
        <f>18*78.5*12+(185932.29+310868.28)*0.01</f>
        <v>21924.0057</v>
      </c>
    </row>
    <row r="148" spans="1:4" ht="30" hidden="1">
      <c r="A148" s="56">
        <v>12</v>
      </c>
      <c r="B148" s="57" t="s">
        <v>184</v>
      </c>
      <c r="C148" s="30"/>
      <c r="D148" s="31">
        <v>1866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58">
      <selection activeCell="B91" sqref="B91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8.140625" style="1" customWidth="1"/>
    <col min="4" max="4" width="24.281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343121.61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343121.61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227416.44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217806.94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217806.94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217806.94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352731.11000000004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352731.11000000004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252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253394.32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253394.32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348443.84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348443.84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4.2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3925.3147086031454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106081.63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83309.6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83480.41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106081.63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128884.36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-5722.36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3925.3147086031454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57679.52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45297.74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45390.61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57679.52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76603.45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-3401.13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166.74192044748293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279019.26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219123.55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219572.82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279019.26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284395.85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13254.38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17082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351882.3583</v>
      </c>
    </row>
    <row r="103" spans="1:4" ht="15" hidden="1">
      <c r="A103" s="24">
        <v>1</v>
      </c>
      <c r="B103" s="29" t="s">
        <v>155</v>
      </c>
      <c r="C103" s="30"/>
      <c r="D103" s="31">
        <v>29592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15808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9026.76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141204.58</v>
      </c>
    </row>
    <row r="114" spans="1:4" ht="45" hidden="1">
      <c r="A114" s="44" t="s">
        <v>7</v>
      </c>
      <c r="B114" s="45" t="s">
        <v>165</v>
      </c>
      <c r="C114" s="46"/>
      <c r="D114" s="47">
        <v>93482</v>
      </c>
    </row>
    <row r="115" spans="1:4" ht="15" hidden="1">
      <c r="A115" s="48" t="s">
        <v>7</v>
      </c>
      <c r="B115" s="49" t="s">
        <v>166</v>
      </c>
      <c r="C115" s="34"/>
      <c r="D115" s="31">
        <v>28886</v>
      </c>
    </row>
    <row r="116" spans="1:4" ht="15" hidden="1">
      <c r="A116" s="48" t="s">
        <v>7</v>
      </c>
      <c r="B116" s="49" t="s">
        <v>167</v>
      </c>
      <c r="C116" s="34"/>
      <c r="D116" s="31">
        <v>2207.97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334</v>
      </c>
    </row>
    <row r="118" spans="1:4" ht="15" hidden="1">
      <c r="A118" s="48"/>
      <c r="B118" s="49" t="s">
        <v>248</v>
      </c>
      <c r="C118" s="34"/>
      <c r="D118" s="31">
        <v>334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7119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2918.61</v>
      </c>
    </row>
    <row r="126" spans="1:4" ht="15" hidden="1">
      <c r="A126" s="48"/>
      <c r="B126" s="107" t="s">
        <v>252</v>
      </c>
      <c r="C126" s="34"/>
      <c r="D126" s="31">
        <v>2918.61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6257</v>
      </c>
    </row>
    <row r="137" spans="1:4" ht="15" hidden="1">
      <c r="A137" s="48"/>
      <c r="B137" s="51" t="s">
        <v>172</v>
      </c>
      <c r="C137" s="34"/>
      <c r="D137" s="31">
        <v>513</v>
      </c>
    </row>
    <row r="138" spans="1:4" ht="15" hidden="1">
      <c r="A138" s="48"/>
      <c r="B138" s="51" t="s">
        <v>173</v>
      </c>
      <c r="C138" s="34"/>
      <c r="D138" s="31">
        <v>1547</v>
      </c>
    </row>
    <row r="139" spans="1:4" ht="15" hidden="1">
      <c r="A139" s="48"/>
      <c r="B139" s="51" t="s">
        <v>174</v>
      </c>
      <c r="C139" s="34"/>
      <c r="D139" s="31">
        <v>977</v>
      </c>
    </row>
    <row r="140" spans="1:4" ht="15" hidden="1">
      <c r="A140" s="48"/>
      <c r="B140" s="51" t="s">
        <v>175</v>
      </c>
      <c r="C140" s="34"/>
      <c r="D140" s="31">
        <v>315</v>
      </c>
    </row>
    <row r="141" spans="1:4" ht="15" hidden="1">
      <c r="A141" s="48"/>
      <c r="B141" s="51" t="s">
        <v>176</v>
      </c>
      <c r="C141" s="34"/>
      <c r="D141" s="31">
        <v>2905</v>
      </c>
    </row>
    <row r="142" spans="1:4" ht="15" hidden="1">
      <c r="A142" s="24">
        <v>7</v>
      </c>
      <c r="B142" s="29" t="s">
        <v>177</v>
      </c>
      <c r="C142" s="52"/>
      <c r="D142" s="31">
        <v>11001.73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7902.04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45007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104.87</v>
      </c>
    </row>
    <row r="146" spans="1:4" ht="15" hidden="1">
      <c r="A146" s="24">
        <v>11</v>
      </c>
      <c r="B146" s="29" t="s">
        <v>181</v>
      </c>
      <c r="C146" s="30"/>
      <c r="D146" s="31">
        <f>D147+3687+23127+36097</f>
        <v>90232.3783</v>
      </c>
    </row>
    <row r="147" spans="1:4" ht="30" hidden="1">
      <c r="A147" s="25" t="s">
        <v>182</v>
      </c>
      <c r="B147" s="54" t="s">
        <v>183</v>
      </c>
      <c r="C147" s="55"/>
      <c r="D147" s="72">
        <f>23*78.5*12+(217806.94+347730.89)*0.01</f>
        <v>27321.3783</v>
      </c>
    </row>
    <row r="148" spans="1:4" ht="30" hidden="1">
      <c r="A148" s="56">
        <v>12</v>
      </c>
      <c r="B148" s="57" t="s">
        <v>184</v>
      </c>
      <c r="C148" s="30"/>
      <c r="D148" s="31">
        <v>2003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58">
      <selection activeCell="B90" sqref="B90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7.7109375" style="1" customWidth="1"/>
    <col min="4" max="4" width="25.0039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7654.86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7654.86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154337.34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159670.37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159670.37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159670.37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2321.829999999987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2321.829999999987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 customHeight="1">
      <c r="A31" s="19" t="s">
        <v>59</v>
      </c>
      <c r="B31" s="16" t="s">
        <v>52</v>
      </c>
      <c r="C31" s="8" t="s">
        <v>7</v>
      </c>
      <c r="D31" s="68" t="s">
        <v>278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11518.02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11518.02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4414.639999999999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4414.639999999999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1834.0070305272898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49564.04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50888.31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823.01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49564.04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60218.06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-2673.63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1834.0070305272898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26940.25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27660.05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447.34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26940.25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35779.01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-1588.56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113.16021657025387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189357.78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194417.1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3144.29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189357.78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193006.63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8995.15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9992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264479.6582</v>
      </c>
    </row>
    <row r="103" spans="1:4" ht="15" hidden="1">
      <c r="A103" s="24">
        <v>1</v>
      </c>
      <c r="B103" s="29" t="s">
        <v>155</v>
      </c>
      <c r="C103" s="30"/>
      <c r="D103" s="31">
        <v>20083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10728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5192.22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124002.02</v>
      </c>
    </row>
    <row r="114" spans="1:4" ht="45" hidden="1">
      <c r="A114" s="44" t="s">
        <v>7</v>
      </c>
      <c r="B114" s="45" t="s">
        <v>165</v>
      </c>
      <c r="C114" s="46"/>
      <c r="D114" s="47">
        <v>78059</v>
      </c>
    </row>
    <row r="115" spans="1:4" ht="15" hidden="1">
      <c r="A115" s="48" t="s">
        <v>7</v>
      </c>
      <c r="B115" s="49" t="s">
        <v>166</v>
      </c>
      <c r="C115" s="34"/>
      <c r="D115" s="31">
        <v>24120</v>
      </c>
    </row>
    <row r="116" spans="1:4" ht="15" hidden="1">
      <c r="A116" s="48" t="s">
        <v>7</v>
      </c>
      <c r="B116" s="49" t="s">
        <v>167</v>
      </c>
      <c r="C116" s="34"/>
      <c r="D116" s="31">
        <v>1514.27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227</v>
      </c>
    </row>
    <row r="118" spans="1:4" ht="15" hidden="1">
      <c r="A118" s="48"/>
      <c r="B118" s="49" t="s">
        <v>248</v>
      </c>
      <c r="C118" s="34"/>
      <c r="D118" s="31">
        <v>227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4831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11003.75</v>
      </c>
    </row>
    <row r="126" spans="1:4" ht="15" hidden="1">
      <c r="A126" s="48"/>
      <c r="B126" s="107" t="s">
        <v>252</v>
      </c>
      <c r="C126" s="34"/>
      <c r="D126" s="31">
        <v>3831.52</v>
      </c>
    </row>
    <row r="127" spans="1:4" ht="15" hidden="1">
      <c r="A127" s="48"/>
      <c r="B127" s="49" t="s">
        <v>255</v>
      </c>
      <c r="C127" s="34"/>
      <c r="D127" s="31">
        <v>7172.23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4247</v>
      </c>
    </row>
    <row r="137" spans="1:4" ht="15" hidden="1">
      <c r="A137" s="48"/>
      <c r="B137" s="51" t="s">
        <v>172</v>
      </c>
      <c r="C137" s="34"/>
      <c r="D137" s="31">
        <v>348</v>
      </c>
    </row>
    <row r="138" spans="1:4" ht="15" hidden="1">
      <c r="A138" s="48"/>
      <c r="B138" s="51" t="s">
        <v>173</v>
      </c>
      <c r="C138" s="34"/>
      <c r="D138" s="31">
        <v>1050</v>
      </c>
    </row>
    <row r="139" spans="1:4" ht="15" hidden="1">
      <c r="A139" s="48"/>
      <c r="B139" s="51" t="s">
        <v>174</v>
      </c>
      <c r="C139" s="34"/>
      <c r="D139" s="31">
        <v>663</v>
      </c>
    </row>
    <row r="140" spans="1:4" ht="15" hidden="1">
      <c r="A140" s="48"/>
      <c r="B140" s="51" t="s">
        <v>175</v>
      </c>
      <c r="C140" s="34"/>
      <c r="D140" s="31">
        <v>214</v>
      </c>
    </row>
    <row r="141" spans="1:4" ht="15" hidden="1">
      <c r="A141" s="48"/>
      <c r="B141" s="51" t="s">
        <v>176</v>
      </c>
      <c r="C141" s="34"/>
      <c r="D141" s="31">
        <v>1972</v>
      </c>
    </row>
    <row r="142" spans="1:4" ht="15" hidden="1">
      <c r="A142" s="24">
        <v>7</v>
      </c>
      <c r="B142" s="29" t="s">
        <v>177</v>
      </c>
      <c r="C142" s="52"/>
      <c r="D142" s="31">
        <v>7459.69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4841.07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30544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61.3</v>
      </c>
    </row>
    <row r="146" spans="1:4" ht="15" hidden="1">
      <c r="A146" s="24">
        <v>11</v>
      </c>
      <c r="B146" s="29" t="s">
        <v>181</v>
      </c>
      <c r="C146" s="30"/>
      <c r="D146" s="31">
        <f>D147+2502+15695+24498</f>
        <v>60209.3582</v>
      </c>
    </row>
    <row r="147" spans="1:4" ht="30" hidden="1">
      <c r="A147" s="25" t="s">
        <v>182</v>
      </c>
      <c r="B147" s="54" t="s">
        <v>183</v>
      </c>
      <c r="C147" s="55"/>
      <c r="D147" s="72">
        <f>14*78.5*12+(159670.37+272965.45)*0.01</f>
        <v>17514.358200000002</v>
      </c>
    </row>
    <row r="148" spans="1:4" ht="30" hidden="1">
      <c r="A148" s="56">
        <v>12</v>
      </c>
      <c r="B148" s="57" t="s">
        <v>184</v>
      </c>
      <c r="C148" s="30"/>
      <c r="D148" s="31">
        <v>1359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421875" style="1" customWidth="1"/>
    <col min="4" max="4" width="24.281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372143.92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372143.92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156112.14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127757.33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127757.33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127757.33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400498.73000000004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400498.73000000004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 customHeight="1">
      <c r="A31" s="19" t="s">
        <v>59</v>
      </c>
      <c r="B31" s="16" t="s">
        <v>52</v>
      </c>
      <c r="C31" s="8" t="s">
        <v>7</v>
      </c>
      <c r="D31" s="68" t="s">
        <v>279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254564.9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254564.9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336998.94999999995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336998.95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2610.70046253469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70554.18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51195.32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79141.01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70554.18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85720.12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-3805.9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2610.70046253469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38344.83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27823.67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43011.61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38344.83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50925.29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-2261.04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114.46157431754077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191535.42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138981.39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214846.33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191535.42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195226.23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9098.59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14441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288469.2271</v>
      </c>
    </row>
    <row r="103" spans="1:4" ht="15" hidden="1">
      <c r="A103" s="24">
        <v>1</v>
      </c>
      <c r="B103" s="29" t="s">
        <v>155</v>
      </c>
      <c r="C103" s="30"/>
      <c r="D103" s="31">
        <v>20314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10851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3049.6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147576.98</v>
      </c>
    </row>
    <row r="114" spans="1:4" ht="45" hidden="1">
      <c r="A114" s="44" t="s">
        <v>7</v>
      </c>
      <c r="B114" s="45" t="s">
        <v>165</v>
      </c>
      <c r="C114" s="46"/>
      <c r="D114" s="47">
        <v>78048</v>
      </c>
    </row>
    <row r="115" spans="1:4" ht="15" hidden="1">
      <c r="A115" s="48" t="s">
        <v>7</v>
      </c>
      <c r="B115" s="49" t="s">
        <v>166</v>
      </c>
      <c r="C115" s="34"/>
      <c r="D115" s="31">
        <v>24117</v>
      </c>
    </row>
    <row r="116" spans="1:4" ht="15" hidden="1">
      <c r="A116" s="48" t="s">
        <v>7</v>
      </c>
      <c r="B116" s="49" t="s">
        <v>167</v>
      </c>
      <c r="C116" s="34"/>
      <c r="D116" s="31">
        <v>1878.32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229</v>
      </c>
    </row>
    <row r="118" spans="1:4" ht="15" hidden="1">
      <c r="A118" s="48"/>
      <c r="B118" s="49" t="s">
        <v>248</v>
      </c>
      <c r="C118" s="34"/>
      <c r="D118" s="31">
        <v>229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4887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34121.66</v>
      </c>
    </row>
    <row r="126" spans="1:4" ht="15" hidden="1">
      <c r="A126" s="48"/>
      <c r="B126" s="49" t="s">
        <v>253</v>
      </c>
      <c r="C126" s="34"/>
      <c r="D126" s="31">
        <v>23697.3</v>
      </c>
    </row>
    <row r="127" spans="1:4" ht="15" hidden="1">
      <c r="A127" s="48"/>
      <c r="B127" s="49" t="s">
        <v>256</v>
      </c>
      <c r="C127" s="34"/>
      <c r="D127" s="31">
        <v>10424.36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4296</v>
      </c>
    </row>
    <row r="137" spans="1:4" ht="15" hidden="1">
      <c r="A137" s="48"/>
      <c r="B137" s="51" t="s">
        <v>172</v>
      </c>
      <c r="C137" s="34"/>
      <c r="D137" s="31">
        <v>352</v>
      </c>
    </row>
    <row r="138" spans="1:4" ht="15" hidden="1">
      <c r="A138" s="48"/>
      <c r="B138" s="51" t="s">
        <v>173</v>
      </c>
      <c r="C138" s="34"/>
      <c r="D138" s="31">
        <v>1062</v>
      </c>
    </row>
    <row r="139" spans="1:4" ht="15" hidden="1">
      <c r="A139" s="48"/>
      <c r="B139" s="51" t="s">
        <v>174</v>
      </c>
      <c r="C139" s="34"/>
      <c r="D139" s="31">
        <v>671</v>
      </c>
    </row>
    <row r="140" spans="1:4" ht="15" hidden="1">
      <c r="A140" s="48"/>
      <c r="B140" s="51" t="s">
        <v>175</v>
      </c>
      <c r="C140" s="34"/>
      <c r="D140" s="31">
        <v>216</v>
      </c>
    </row>
    <row r="141" spans="1:4" ht="15" hidden="1">
      <c r="A141" s="48"/>
      <c r="B141" s="51" t="s">
        <v>176</v>
      </c>
      <c r="C141" s="34"/>
      <c r="D141" s="31">
        <v>1995</v>
      </c>
    </row>
    <row r="142" spans="1:4" ht="15" hidden="1">
      <c r="A142" s="24">
        <v>7</v>
      </c>
      <c r="B142" s="29" t="s">
        <v>177</v>
      </c>
      <c r="C142" s="52"/>
      <c r="D142" s="31">
        <v>7459.69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5172.15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30895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60.23</v>
      </c>
    </row>
    <row r="146" spans="1:4" ht="15" hidden="1">
      <c r="A146" s="24">
        <v>11</v>
      </c>
      <c r="B146" s="29" t="s">
        <v>181</v>
      </c>
      <c r="C146" s="30"/>
      <c r="D146" s="31">
        <f>D147+2531+15876+24779</f>
        <v>61715.5771</v>
      </c>
    </row>
    <row r="147" spans="1:4" ht="30" hidden="1">
      <c r="A147" s="25" t="s">
        <v>182</v>
      </c>
      <c r="B147" s="54" t="s">
        <v>183</v>
      </c>
      <c r="C147" s="55"/>
      <c r="D147" s="72">
        <f>16*78.5*12+(127757.33+218000.38)*0.01</f>
        <v>18529.577100000002</v>
      </c>
    </row>
    <row r="148" spans="1:4" ht="30" hidden="1">
      <c r="A148" s="56">
        <v>12</v>
      </c>
      <c r="B148" s="57" t="s">
        <v>184</v>
      </c>
      <c r="C148" s="30"/>
      <c r="D148" s="31">
        <v>1375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31766.63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31766.63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105828.36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91191.01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91191.01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91191.01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46403.979999999996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46403.979999999996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39045.78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39045.78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87284.95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87284.95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1973.822386679001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53342.55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41213.73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21946.14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53342.55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64808.78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-2877.46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1973.822386679001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28971.59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22384.14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11919.46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28971.59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38476.81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-1708.34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77.59342878997946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129841.74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100318.84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53419.35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129841.74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132343.74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6167.93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11499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161659.96719999998</v>
      </c>
    </row>
    <row r="103" spans="1:4" ht="15" hidden="1">
      <c r="A103" s="24">
        <v>1</v>
      </c>
      <c r="B103" s="29" t="s">
        <v>155</v>
      </c>
      <c r="C103" s="30"/>
      <c r="D103" s="31">
        <v>13744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7342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2731.71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63619.5</v>
      </c>
    </row>
    <row r="114" spans="1:4" ht="45" hidden="1">
      <c r="A114" s="44" t="s">
        <v>7</v>
      </c>
      <c r="B114" s="45" t="s">
        <v>165</v>
      </c>
      <c r="C114" s="46"/>
      <c r="D114" s="47">
        <v>42943</v>
      </c>
    </row>
    <row r="115" spans="1:4" ht="15" hidden="1">
      <c r="A115" s="48" t="s">
        <v>7</v>
      </c>
      <c r="B115" s="49" t="s">
        <v>166</v>
      </c>
      <c r="C115" s="34"/>
      <c r="D115" s="31">
        <v>13269</v>
      </c>
    </row>
    <row r="116" spans="1:4" ht="15" hidden="1">
      <c r="A116" s="48" t="s">
        <v>7</v>
      </c>
      <c r="B116" s="49" t="s">
        <v>167</v>
      </c>
      <c r="C116" s="34"/>
      <c r="D116" s="31">
        <v>1025.5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156</v>
      </c>
    </row>
    <row r="118" spans="1:4" ht="15" hidden="1">
      <c r="A118" s="48"/>
      <c r="B118" s="49" t="s">
        <v>248</v>
      </c>
      <c r="C118" s="34"/>
      <c r="D118" s="31">
        <v>156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3313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2913</v>
      </c>
    </row>
    <row r="137" spans="1:4" ht="15" hidden="1">
      <c r="A137" s="48"/>
      <c r="B137" s="51" t="s">
        <v>172</v>
      </c>
      <c r="C137" s="34"/>
      <c r="D137" s="31">
        <v>239</v>
      </c>
    </row>
    <row r="138" spans="1:4" ht="15" hidden="1">
      <c r="A138" s="48"/>
      <c r="B138" s="51" t="s">
        <v>173</v>
      </c>
      <c r="C138" s="34"/>
      <c r="D138" s="31">
        <v>720</v>
      </c>
    </row>
    <row r="139" spans="1:4" ht="15" hidden="1">
      <c r="A139" s="48"/>
      <c r="B139" s="51" t="s">
        <v>174</v>
      </c>
      <c r="C139" s="34"/>
      <c r="D139" s="31">
        <v>455</v>
      </c>
    </row>
    <row r="140" spans="1:4" ht="15" hidden="1">
      <c r="A140" s="48"/>
      <c r="B140" s="51" t="s">
        <v>175</v>
      </c>
      <c r="C140" s="34"/>
      <c r="D140" s="31">
        <v>147</v>
      </c>
    </row>
    <row r="141" spans="1:4" ht="15" hidden="1">
      <c r="A141" s="48"/>
      <c r="B141" s="51" t="s">
        <v>176</v>
      </c>
      <c r="C141" s="34"/>
      <c r="D141" s="31">
        <v>1352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3407.03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20944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39.09</v>
      </c>
    </row>
    <row r="146" spans="1:4" ht="15" hidden="1">
      <c r="A146" s="24">
        <v>11</v>
      </c>
      <c r="B146" s="29" t="s">
        <v>181</v>
      </c>
      <c r="C146" s="30"/>
      <c r="D146" s="31">
        <f>D147+1716+10762+16798</f>
        <v>44073.0772</v>
      </c>
    </row>
    <row r="147" spans="1:4" ht="30" hidden="1">
      <c r="A147" s="25" t="s">
        <v>182</v>
      </c>
      <c r="B147" s="54" t="s">
        <v>183</v>
      </c>
      <c r="C147" s="55"/>
      <c r="D147" s="72">
        <f>13*78.5*12+(91191.01+163916.71)*0.01</f>
        <v>14797.0772</v>
      </c>
    </row>
    <row r="148" spans="1:4" ht="30" hidden="1">
      <c r="A148" s="56">
        <v>12</v>
      </c>
      <c r="B148" s="57" t="s">
        <v>184</v>
      </c>
      <c r="C148" s="30"/>
      <c r="D148" s="31">
        <v>932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57421875" style="1" customWidth="1"/>
    <col min="4" max="4" width="25.0039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95108.31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95108.31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105140.82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70332.12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70332.12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70332.12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129917.01000000001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129917.01000000001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253</v>
      </c>
    </row>
    <row r="32" spans="1:4" s="9" customFormat="1" ht="38.2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125712.22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125712.22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207436.46999999997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207436.46999999997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1685.9304347826087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45562.27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26881.91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47415.41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45562.27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55356.09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-2457.76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1685.9304347826087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24768.58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14613.55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25775.98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24768.58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32894.84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-1460.5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77.08943682172396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128998.38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76109.52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134245.08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128998.38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131484.13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6127.87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15519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171968.09100000001</v>
      </c>
    </row>
    <row r="103" spans="1:4" ht="15" hidden="1">
      <c r="A103" s="24">
        <v>1</v>
      </c>
      <c r="B103" s="29" t="s">
        <v>155</v>
      </c>
      <c r="C103" s="30"/>
      <c r="D103" s="31">
        <v>13681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7308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1216.69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81636.6</v>
      </c>
    </row>
    <row r="114" spans="1:4" ht="45" hidden="1">
      <c r="A114" s="44" t="s">
        <v>7</v>
      </c>
      <c r="B114" s="45" t="s">
        <v>165</v>
      </c>
      <c r="C114" s="46"/>
      <c r="D114" s="47">
        <v>43074</v>
      </c>
    </row>
    <row r="115" spans="1:4" ht="15" hidden="1">
      <c r="A115" s="48" t="s">
        <v>7</v>
      </c>
      <c r="B115" s="49" t="s">
        <v>166</v>
      </c>
      <c r="C115" s="34"/>
      <c r="D115" s="31">
        <v>13310</v>
      </c>
    </row>
    <row r="116" spans="1:4" ht="15" hidden="1">
      <c r="A116" s="48" t="s">
        <v>7</v>
      </c>
      <c r="B116" s="49" t="s">
        <v>167</v>
      </c>
      <c r="C116" s="34"/>
      <c r="D116" s="31">
        <v>1687.55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155</v>
      </c>
    </row>
    <row r="118" spans="1:4" ht="15" hidden="1">
      <c r="A118" s="48"/>
      <c r="B118" s="49" t="s">
        <v>248</v>
      </c>
      <c r="C118" s="34"/>
      <c r="D118" s="31">
        <v>155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3291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17226.05</v>
      </c>
    </row>
    <row r="126" spans="1:4" ht="15" hidden="1">
      <c r="A126" s="48"/>
      <c r="B126" s="49" t="s">
        <v>253</v>
      </c>
      <c r="C126" s="34"/>
      <c r="D126" s="31">
        <v>17226.05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2893</v>
      </c>
    </row>
    <row r="137" spans="1:4" ht="15" hidden="1">
      <c r="A137" s="48"/>
      <c r="B137" s="51" t="s">
        <v>172</v>
      </c>
      <c r="C137" s="34"/>
      <c r="D137" s="31">
        <v>237</v>
      </c>
    </row>
    <row r="138" spans="1:4" ht="15" hidden="1">
      <c r="A138" s="48"/>
      <c r="B138" s="51" t="s">
        <v>173</v>
      </c>
      <c r="C138" s="34"/>
      <c r="D138" s="31">
        <v>715</v>
      </c>
    </row>
    <row r="139" spans="1:4" ht="15" hidden="1">
      <c r="A139" s="48"/>
      <c r="B139" s="51" t="s">
        <v>174</v>
      </c>
      <c r="C139" s="34"/>
      <c r="D139" s="31">
        <v>452</v>
      </c>
    </row>
    <row r="140" spans="1:4" ht="15" hidden="1">
      <c r="A140" s="48"/>
      <c r="B140" s="51" t="s">
        <v>175</v>
      </c>
      <c r="C140" s="34"/>
      <c r="D140" s="31">
        <v>146</v>
      </c>
    </row>
    <row r="141" spans="1:4" ht="15" hidden="1">
      <c r="A141" s="48"/>
      <c r="B141" s="51" t="s">
        <v>176</v>
      </c>
      <c r="C141" s="34"/>
      <c r="D141" s="31">
        <v>1343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3020.15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20808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42.72</v>
      </c>
    </row>
    <row r="146" spans="1:4" ht="15" hidden="1">
      <c r="A146" s="24">
        <v>11</v>
      </c>
      <c r="B146" s="29" t="s">
        <v>181</v>
      </c>
      <c r="C146" s="30"/>
      <c r="D146" s="31">
        <f>D147+1705+10692+16689</f>
        <v>38501.371</v>
      </c>
    </row>
    <row r="147" spans="1:4" ht="30" hidden="1">
      <c r="A147" s="25" t="s">
        <v>182</v>
      </c>
      <c r="B147" s="54" t="s">
        <v>183</v>
      </c>
      <c r="C147" s="55"/>
      <c r="D147" s="72">
        <f>8*78.5*12+(70332.12+117604.98)*0.01</f>
        <v>9415.371</v>
      </c>
    </row>
    <row r="148" spans="1:4" ht="30" hidden="1">
      <c r="A148" s="56">
        <v>12</v>
      </c>
      <c r="B148" s="57" t="s">
        <v>184</v>
      </c>
      <c r="C148" s="30"/>
      <c r="D148" s="31">
        <v>926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8.8515625" style="1" customWidth="1"/>
    <col min="4" max="4" width="23.71093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286139.33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286139.33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229303.26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188614.58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188614.58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188614.58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326828.01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326828.01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9" customHeight="1">
      <c r="A31" s="19" t="s">
        <v>59</v>
      </c>
      <c r="B31" s="16" t="s">
        <v>52</v>
      </c>
      <c r="C31" s="8" t="s">
        <v>7</v>
      </c>
      <c r="D31" s="68" t="s">
        <v>280</v>
      </c>
    </row>
    <row r="32" spans="1:4" s="9" customFormat="1" ht="50.2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188809.24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188809.24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291202.581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291202.581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2969.8497687326553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80260.19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59978.76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57679.59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80260.19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f>97512.49</f>
        <v>97512.49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-4329.47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2969.8497687326553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43609.19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32589.32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31340.07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43609.19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57916.82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-2571.46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168.12531672802027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281334.18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210242.14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202182.921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281334.18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286755.37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13364.35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7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15353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352136.65799999994</v>
      </c>
    </row>
    <row r="103" spans="1:4" ht="15" hidden="1">
      <c r="A103" s="24">
        <v>1</v>
      </c>
      <c r="B103" s="29" t="s">
        <v>155</v>
      </c>
      <c r="C103" s="30"/>
      <c r="D103" s="31">
        <v>29838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15939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4669.67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157607.72999999998</v>
      </c>
    </row>
    <row r="114" spans="1:4" ht="45" hidden="1">
      <c r="A114" s="44" t="s">
        <v>7</v>
      </c>
      <c r="B114" s="45" t="s">
        <v>165</v>
      </c>
      <c r="C114" s="46"/>
      <c r="D114" s="47">
        <v>95371</v>
      </c>
    </row>
    <row r="115" spans="1:4" ht="15" hidden="1">
      <c r="A115" s="48" t="s">
        <v>7</v>
      </c>
      <c r="B115" s="49" t="s">
        <v>166</v>
      </c>
      <c r="C115" s="34"/>
      <c r="D115" s="31">
        <v>29470</v>
      </c>
    </row>
    <row r="116" spans="1:4" ht="15" hidden="1">
      <c r="A116" s="48" t="s">
        <v>7</v>
      </c>
      <c r="B116" s="49" t="s">
        <v>167</v>
      </c>
      <c r="C116" s="34"/>
      <c r="D116" s="31">
        <v>4382.18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337</v>
      </c>
    </row>
    <row r="118" spans="1:4" ht="15" hidden="1">
      <c r="A118" s="48"/>
      <c r="B118" s="49" t="s">
        <v>248</v>
      </c>
      <c r="C118" s="34"/>
      <c r="D118" s="31">
        <v>337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7178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14559.55</v>
      </c>
    </row>
    <row r="126" spans="1:4" ht="15" hidden="1">
      <c r="A126" s="48"/>
      <c r="B126" s="49" t="s">
        <v>257</v>
      </c>
      <c r="C126" s="34"/>
      <c r="D126" s="31">
        <v>6787.76</v>
      </c>
    </row>
    <row r="127" spans="1:4" ht="15" hidden="1">
      <c r="A127" s="48"/>
      <c r="B127" s="49" t="s">
        <v>251</v>
      </c>
      <c r="C127" s="34"/>
      <c r="D127" s="31">
        <v>7771.79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6310</v>
      </c>
    </row>
    <row r="137" spans="1:4" ht="15" hidden="1">
      <c r="A137" s="48"/>
      <c r="B137" s="51" t="s">
        <v>172</v>
      </c>
      <c r="C137" s="34"/>
      <c r="D137" s="31">
        <v>517</v>
      </c>
    </row>
    <row r="138" spans="1:4" ht="15" hidden="1">
      <c r="A138" s="48"/>
      <c r="B138" s="51" t="s">
        <v>173</v>
      </c>
      <c r="C138" s="34"/>
      <c r="D138" s="31">
        <v>1560</v>
      </c>
    </row>
    <row r="139" spans="1:4" ht="15" hidden="1">
      <c r="A139" s="48"/>
      <c r="B139" s="51" t="s">
        <v>174</v>
      </c>
      <c r="C139" s="34"/>
      <c r="D139" s="31">
        <v>985</v>
      </c>
    </row>
    <row r="140" spans="1:4" ht="15" hidden="1">
      <c r="A140" s="48"/>
      <c r="B140" s="51" t="s">
        <v>175</v>
      </c>
      <c r="C140" s="34"/>
      <c r="D140" s="31">
        <v>318</v>
      </c>
    </row>
    <row r="141" spans="1:4" ht="15" hidden="1">
      <c r="A141" s="48"/>
      <c r="B141" s="51" t="s">
        <v>176</v>
      </c>
      <c r="C141" s="34"/>
      <c r="D141" s="31">
        <v>2930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7524.51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45380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86.5</v>
      </c>
    </row>
    <row r="146" spans="1:4" ht="15" hidden="1">
      <c r="A146" s="24">
        <v>11</v>
      </c>
      <c r="B146" s="29" t="s">
        <v>181</v>
      </c>
      <c r="C146" s="30"/>
      <c r="D146" s="31">
        <f>D147+3718+23319+36397</f>
        <v>89072.24799999999</v>
      </c>
    </row>
    <row r="147" spans="1:4" ht="30" hidden="1">
      <c r="A147" s="25" t="s">
        <v>182</v>
      </c>
      <c r="B147" s="54" t="s">
        <v>183</v>
      </c>
      <c r="C147" s="55"/>
      <c r="D147" s="72">
        <f>22*78.5*12+(188614.58+302810.22)*0.01</f>
        <v>25638.248</v>
      </c>
    </row>
    <row r="148" spans="1:4" ht="30" hidden="1">
      <c r="A148" s="56">
        <v>12</v>
      </c>
      <c r="B148" s="57" t="s">
        <v>184</v>
      </c>
      <c r="C148" s="30"/>
      <c r="D148" s="31">
        <v>2019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9337.77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9337.77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94113.54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60317.1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60317.1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60317.1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43134.21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43134.21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18851.58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18851.58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927.5100076982294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24096.71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28968.45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24096.71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29276.41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-1299.85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927.5100076982294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12965.78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15587.13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12965.78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17219.69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-764.54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34.83672824004316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56181.54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67540.02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56181.54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57264.13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2668.82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8874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141897.62709999998</v>
      </c>
    </row>
    <row r="103" spans="1:4" ht="15" hidden="1">
      <c r="A103" s="24">
        <v>1</v>
      </c>
      <c r="B103" s="29" t="s">
        <v>155</v>
      </c>
      <c r="C103" s="30"/>
      <c r="D103" s="31">
        <v>12366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6606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568.29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62972.04</v>
      </c>
    </row>
    <row r="114" spans="1:4" ht="45" hidden="1">
      <c r="A114" s="44" t="s">
        <v>7</v>
      </c>
      <c r="B114" s="45" t="s">
        <v>165</v>
      </c>
      <c r="C114" s="46"/>
      <c r="D114" s="47">
        <v>42433</v>
      </c>
    </row>
    <row r="115" spans="1:4" ht="15" hidden="1">
      <c r="A115" s="48" t="s">
        <v>7</v>
      </c>
      <c r="B115" s="49" t="s">
        <v>190</v>
      </c>
      <c r="C115" s="34"/>
      <c r="D115" s="31">
        <v>13112</v>
      </c>
    </row>
    <row r="116" spans="1:4" ht="15" hidden="1">
      <c r="A116" s="48" t="s">
        <v>7</v>
      </c>
      <c r="B116" s="49" t="s">
        <v>191</v>
      </c>
      <c r="C116" s="34"/>
      <c r="D116" s="31">
        <v>1697.04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140</v>
      </c>
    </row>
    <row r="118" spans="1:4" ht="15" hidden="1">
      <c r="A118" s="48"/>
      <c r="B118" s="49" t="s">
        <v>248</v>
      </c>
      <c r="C118" s="34"/>
      <c r="D118" s="31">
        <v>140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2975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0</v>
      </c>
    </row>
    <row r="126" spans="1:4" ht="15" hidden="1">
      <c r="A126" s="48"/>
      <c r="B126" s="60"/>
      <c r="C126" s="34"/>
      <c r="D126" s="31"/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2615</v>
      </c>
    </row>
    <row r="137" spans="1:4" ht="15" hidden="1">
      <c r="A137" s="32"/>
      <c r="B137" s="51" t="s">
        <v>196</v>
      </c>
      <c r="C137" s="30"/>
      <c r="D137" s="31">
        <v>214</v>
      </c>
    </row>
    <row r="138" spans="1:4" ht="15" hidden="1">
      <c r="A138" s="32"/>
      <c r="B138" s="51" t="s">
        <v>197</v>
      </c>
      <c r="C138" s="30"/>
      <c r="D138" s="31">
        <v>647</v>
      </c>
    </row>
    <row r="139" spans="1:4" ht="15" hidden="1">
      <c r="A139" s="32"/>
      <c r="B139" s="51" t="s">
        <v>198</v>
      </c>
      <c r="C139" s="30"/>
      <c r="D139" s="31">
        <v>408</v>
      </c>
    </row>
    <row r="140" spans="1:4" ht="15" hidden="1">
      <c r="A140" s="32"/>
      <c r="B140" s="51" t="s">
        <v>199</v>
      </c>
      <c r="C140" s="30"/>
      <c r="D140" s="31">
        <v>132</v>
      </c>
    </row>
    <row r="141" spans="1:4" ht="15" hidden="1">
      <c r="A141" s="32"/>
      <c r="B141" s="51" t="s">
        <v>200</v>
      </c>
      <c r="C141" s="30"/>
      <c r="D141" s="31">
        <v>1214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3205.53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18807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44.64</v>
      </c>
    </row>
    <row r="146" spans="1:4" ht="15" hidden="1">
      <c r="A146" s="24">
        <v>11</v>
      </c>
      <c r="B146" s="29" t="s">
        <v>201</v>
      </c>
      <c r="C146" s="30"/>
      <c r="D146" s="31">
        <f>D147+1541+9664+15084</f>
        <v>36491.1271</v>
      </c>
    </row>
    <row r="147" spans="1:4" ht="27.75" hidden="1">
      <c r="A147" s="25" t="s">
        <v>7</v>
      </c>
      <c r="B147" s="63" t="s">
        <v>202</v>
      </c>
      <c r="C147" s="55"/>
      <c r="D147" s="72">
        <f>9*78.5*12+(60317.1+112095.61)*0.01</f>
        <v>10202.1271</v>
      </c>
    </row>
    <row r="148" spans="1:4" ht="30" hidden="1">
      <c r="A148" s="56">
        <v>12</v>
      </c>
      <c r="B148" s="57" t="s">
        <v>184</v>
      </c>
      <c r="C148" s="30"/>
      <c r="D148" s="31">
        <v>837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9.421875" style="3" customWidth="1"/>
    <col min="3" max="3" width="8.57421875" style="1" customWidth="1"/>
    <col min="4" max="4" width="24.8515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f>91038.73+40050.52</f>
        <v>131089.25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131089.25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420215.64+240543.49</f>
        <v>660759.13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374640.25+265652.03</f>
        <v>640292.28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640292.28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640292.28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151556.09999999998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14941.98+136614.12</f>
        <v>151556.1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.75" customHeight="1">
      <c r="A31" s="19" t="s">
        <v>59</v>
      </c>
      <c r="B31" s="16" t="s">
        <v>52</v>
      </c>
      <c r="C31" s="8" t="s">
        <v>7</v>
      </c>
      <c r="D31" s="68" t="s">
        <v>269</v>
      </c>
    </row>
    <row r="32" spans="1:4" s="9" customFormat="1" ht="81" customHeight="1">
      <c r="A32" s="19" t="s">
        <v>60</v>
      </c>
      <c r="B32" s="16" t="s">
        <v>55</v>
      </c>
      <c r="C32" s="8" t="s">
        <v>7</v>
      </c>
      <c r="D32" s="68" t="s">
        <v>270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118815.33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118815.33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1726.9978624866405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48476.83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37474.15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11002.68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48476.83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58897.15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-2614.98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6.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1178.0621136082625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161971.76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125209.4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36762.36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f>D60</f>
        <v>161971.76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305863.14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14254.87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D49+D59</f>
        <v>2905.059976094903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44737.49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34583.52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10153.97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44737.49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59415.3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-2637.99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154.73028413907647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268303.86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207407.54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60896.32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268303.86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273473.96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12745.36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10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29484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1013359.2386</v>
      </c>
    </row>
    <row r="103" spans="1:4" ht="15" hidden="1">
      <c r="A103" s="24">
        <v>1</v>
      </c>
      <c r="B103" s="29" t="s">
        <v>155</v>
      </c>
      <c r="C103" s="30"/>
      <c r="D103" s="31">
        <v>55411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29600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40500.27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552702.02</v>
      </c>
    </row>
    <row r="114" spans="1:4" ht="45" hidden="1">
      <c r="A114" s="44" t="s">
        <v>7</v>
      </c>
      <c r="B114" s="45" t="s">
        <v>165</v>
      </c>
      <c r="C114" s="46"/>
      <c r="D114" s="47">
        <v>280765</v>
      </c>
    </row>
    <row r="115" spans="1:4" ht="15" hidden="1">
      <c r="A115" s="48" t="s">
        <v>7</v>
      </c>
      <c r="B115" s="49" t="s">
        <v>166</v>
      </c>
      <c r="C115" s="34"/>
      <c r="D115" s="31">
        <v>86756</v>
      </c>
    </row>
    <row r="116" spans="1:4" ht="15" hidden="1">
      <c r="A116" s="48" t="s">
        <v>7</v>
      </c>
      <c r="B116" s="49" t="s">
        <v>167</v>
      </c>
      <c r="C116" s="34"/>
      <c r="D116" s="31">
        <v>15888.5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947</v>
      </c>
    </row>
    <row r="118" spans="1:4" ht="15" hidden="1">
      <c r="A118" s="48"/>
      <c r="B118" s="49" t="s">
        <v>248</v>
      </c>
      <c r="C118" s="34"/>
      <c r="D118" s="31">
        <v>947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17402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134489.52000000002</v>
      </c>
    </row>
    <row r="126" spans="1:4" ht="15" hidden="1">
      <c r="A126" s="48"/>
      <c r="B126" s="49" t="s">
        <v>205</v>
      </c>
      <c r="C126" s="34"/>
      <c r="D126" s="31">
        <v>74213</v>
      </c>
    </row>
    <row r="127" spans="1:4" ht="15" hidden="1">
      <c r="A127" s="48"/>
      <c r="B127" s="49" t="s">
        <v>250</v>
      </c>
      <c r="C127" s="34"/>
      <c r="D127" s="31">
        <v>1876.52</v>
      </c>
    </row>
    <row r="128" spans="1:4" ht="15" hidden="1">
      <c r="A128" s="48"/>
      <c r="B128" s="49" t="s">
        <v>251</v>
      </c>
      <c r="C128" s="34"/>
      <c r="D128" s="31">
        <v>58400</v>
      </c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16454</v>
      </c>
    </row>
    <row r="137" spans="1:4" ht="15" hidden="1">
      <c r="A137" s="48"/>
      <c r="B137" s="51" t="s">
        <v>172</v>
      </c>
      <c r="C137" s="34"/>
      <c r="D137" s="31">
        <v>1255</v>
      </c>
    </row>
    <row r="138" spans="1:4" ht="15" hidden="1">
      <c r="A138" s="48"/>
      <c r="B138" s="51" t="s">
        <v>173</v>
      </c>
      <c r="C138" s="34"/>
      <c r="D138" s="31">
        <v>3782</v>
      </c>
    </row>
    <row r="139" spans="1:4" ht="15" hidden="1">
      <c r="A139" s="48"/>
      <c r="B139" s="51" t="s">
        <v>174</v>
      </c>
      <c r="C139" s="34"/>
      <c r="D139" s="31">
        <v>2448</v>
      </c>
    </row>
    <row r="140" spans="1:4" ht="15" hidden="1">
      <c r="A140" s="48"/>
      <c r="B140" s="51" t="s">
        <v>175</v>
      </c>
      <c r="C140" s="34"/>
      <c r="D140" s="31">
        <v>829</v>
      </c>
    </row>
    <row r="141" spans="1:4" ht="15" hidden="1">
      <c r="A141" s="48"/>
      <c r="B141" s="51" t="s">
        <v>176</v>
      </c>
      <c r="C141" s="34"/>
      <c r="D141" s="31">
        <v>8140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4207.79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110023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1683.01</v>
      </c>
    </row>
    <row r="146" spans="1:4" ht="15" hidden="1">
      <c r="A146" s="24">
        <v>11</v>
      </c>
      <c r="B146" s="29" t="s">
        <v>181</v>
      </c>
      <c r="C146" s="30"/>
      <c r="D146" s="31">
        <f>D147+9836+56536+101550</f>
        <v>214337.14860000001</v>
      </c>
    </row>
    <row r="147" spans="1:4" ht="30" hidden="1">
      <c r="A147" s="25" t="s">
        <v>182</v>
      </c>
      <c r="B147" s="54" t="s">
        <v>183</v>
      </c>
      <c r="C147" s="55"/>
      <c r="D147" s="72">
        <f>41*78.5*12+(374640.25+404674.61)*0.01</f>
        <v>46415.1486</v>
      </c>
    </row>
    <row r="148" spans="1:4" ht="30" hidden="1">
      <c r="A148" s="56">
        <v>12</v>
      </c>
      <c r="B148" s="57" t="s">
        <v>184</v>
      </c>
      <c r="C148" s="30"/>
      <c r="D148" s="31">
        <v>4895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60.421875" style="3" customWidth="1"/>
    <col min="3" max="3" width="8.57421875" style="1" customWidth="1"/>
    <col min="4" max="4" width="24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123105.89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123105.89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93760.56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-11666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-11666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20.25" customHeight="1">
      <c r="A21" s="6" t="s">
        <v>41</v>
      </c>
      <c r="B21" s="16" t="s">
        <v>42</v>
      </c>
      <c r="C21" s="8" t="s">
        <v>16</v>
      </c>
      <c r="D21" s="17">
        <f>D15</f>
        <v>-11666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D10+D11-D15</f>
        <v>228532.45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228532.45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82306.4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82306.4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2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793.5527328714395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20616.5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39969.36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20616.5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25048.11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-1112.12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793.5527328714395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11093.3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21506.66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11093.3</f>
        <v>11093.3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14732.87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-654.13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34.70602898227207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55970.76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108510.93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55970.76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57049.29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2658.8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3408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145352.61959999998</v>
      </c>
    </row>
    <row r="103" spans="1:4" ht="15" hidden="1">
      <c r="A103" s="24">
        <v>1</v>
      </c>
      <c r="B103" s="29" t="s">
        <v>155</v>
      </c>
      <c r="C103" s="30"/>
      <c r="D103" s="31">
        <v>12319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6581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4460.25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57099.37</v>
      </c>
    </row>
    <row r="114" spans="1:4" ht="45" hidden="1">
      <c r="A114" s="44" t="s">
        <v>7</v>
      </c>
      <c r="B114" s="45" t="s">
        <v>165</v>
      </c>
      <c r="C114" s="46"/>
      <c r="D114" s="47">
        <v>38417</v>
      </c>
    </row>
    <row r="115" spans="1:4" ht="15" hidden="1">
      <c r="A115" s="48" t="s">
        <v>7</v>
      </c>
      <c r="B115" s="49" t="s">
        <v>190</v>
      </c>
      <c r="C115" s="34"/>
      <c r="D115" s="31">
        <v>11871</v>
      </c>
    </row>
    <row r="116" spans="1:4" ht="15" hidden="1">
      <c r="A116" s="48" t="s">
        <v>7</v>
      </c>
      <c r="B116" s="49" t="s">
        <v>191</v>
      </c>
      <c r="C116" s="34"/>
      <c r="D116" s="31">
        <v>1102.37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139</v>
      </c>
    </row>
    <row r="118" spans="1:4" ht="15" hidden="1">
      <c r="A118" s="48"/>
      <c r="B118" s="49" t="s">
        <v>248</v>
      </c>
      <c r="C118" s="34"/>
      <c r="D118" s="31">
        <v>139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2964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0</v>
      </c>
    </row>
    <row r="126" spans="1:4" ht="15" hidden="1">
      <c r="A126" s="48"/>
      <c r="B126" s="60"/>
      <c r="C126" s="34"/>
      <c r="D126" s="31"/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2606</v>
      </c>
    </row>
    <row r="137" spans="1:4" ht="15" hidden="1">
      <c r="A137" s="32"/>
      <c r="B137" s="51" t="s">
        <v>196</v>
      </c>
      <c r="C137" s="30"/>
      <c r="D137" s="31">
        <v>214</v>
      </c>
    </row>
    <row r="138" spans="1:4" ht="15" hidden="1">
      <c r="A138" s="32"/>
      <c r="B138" s="51" t="s">
        <v>197</v>
      </c>
      <c r="C138" s="30"/>
      <c r="D138" s="31">
        <v>644</v>
      </c>
    </row>
    <row r="139" spans="1:4" ht="15" hidden="1">
      <c r="A139" s="32"/>
      <c r="B139" s="51" t="s">
        <v>198</v>
      </c>
      <c r="C139" s="30"/>
      <c r="D139" s="31">
        <v>407</v>
      </c>
    </row>
    <row r="140" spans="1:4" ht="15" hidden="1">
      <c r="A140" s="32"/>
      <c r="B140" s="51" t="s">
        <v>199</v>
      </c>
      <c r="C140" s="30"/>
      <c r="D140" s="31">
        <v>131</v>
      </c>
    </row>
    <row r="141" spans="1:4" ht="15" hidden="1">
      <c r="A141" s="32"/>
      <c r="B141" s="51" t="s">
        <v>200</v>
      </c>
      <c r="C141" s="30"/>
      <c r="D141" s="31">
        <v>1210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3257.94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18737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42.29</v>
      </c>
    </row>
    <row r="146" spans="1:4" ht="15" hidden="1">
      <c r="A146" s="24">
        <v>11</v>
      </c>
      <c r="B146" s="29" t="s">
        <v>201</v>
      </c>
      <c r="C146" s="30"/>
      <c r="D146" s="31">
        <f>D147+1535+9628+15028</f>
        <v>37194.2096</v>
      </c>
    </row>
    <row r="147" spans="1:4" ht="27.75" hidden="1">
      <c r="A147" s="25" t="s">
        <v>7</v>
      </c>
      <c r="B147" s="63" t="s">
        <v>202</v>
      </c>
      <c r="C147" s="55"/>
      <c r="D147" s="72">
        <f>10*78.5*12+(-11666+169986.96)*0.01</f>
        <v>11003.2096</v>
      </c>
    </row>
    <row r="148" spans="1:4" ht="30" hidden="1">
      <c r="A148" s="56">
        <v>12</v>
      </c>
      <c r="B148" s="57" t="s">
        <v>184</v>
      </c>
      <c r="C148" s="30"/>
      <c r="D148" s="31">
        <v>834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C11" sqref="C11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7109375" style="1" customWidth="1"/>
    <col min="4" max="4" width="24.0039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13468.09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13468.09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94216.74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80875.23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80875.23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80875.23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26809.600000000006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26809.600000000006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 t="s">
        <v>258</v>
      </c>
    </row>
    <row r="32" spans="1:4" s="9" customFormat="1" ht="40.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48383.43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48383.43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98938.04000000001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98938.04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1882.8066604995374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50882.85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37633.31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25930.05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50882.85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61820.35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-2744.77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1882.8066604995374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27668.94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20464.14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14100.17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27668.94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36746.77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-1631.53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69.07988717311278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115595.52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85495.26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58907.82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115595.52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117823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5491.19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3565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163815.9095</v>
      </c>
    </row>
    <row r="103" spans="1:4" ht="15" hidden="1">
      <c r="A103" s="24">
        <v>1</v>
      </c>
      <c r="B103" s="29" t="s">
        <v>155</v>
      </c>
      <c r="C103" s="30"/>
      <c r="D103" s="31">
        <v>12260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6549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78146.31</v>
      </c>
    </row>
    <row r="114" spans="1:4" ht="45" hidden="1">
      <c r="A114" s="44" t="s">
        <v>7</v>
      </c>
      <c r="B114" s="45" t="s">
        <v>165</v>
      </c>
      <c r="C114" s="46"/>
      <c r="D114" s="47">
        <v>43576</v>
      </c>
    </row>
    <row r="115" spans="1:4" ht="15" hidden="1">
      <c r="A115" s="48" t="s">
        <v>7</v>
      </c>
      <c r="B115" s="49" t="s">
        <v>166</v>
      </c>
      <c r="C115" s="34"/>
      <c r="D115" s="31">
        <v>13465</v>
      </c>
    </row>
    <row r="116" spans="1:4" ht="15" hidden="1">
      <c r="A116" s="48" t="s">
        <v>7</v>
      </c>
      <c r="B116" s="49" t="s">
        <v>167</v>
      </c>
      <c r="C116" s="34"/>
      <c r="D116" s="31">
        <v>914.75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138</v>
      </c>
    </row>
    <row r="118" spans="1:4" ht="15" hidden="1">
      <c r="A118" s="48"/>
      <c r="B118" s="49" t="s">
        <v>248</v>
      </c>
      <c r="C118" s="34"/>
      <c r="D118" s="31">
        <v>138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2949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14509.56</v>
      </c>
    </row>
    <row r="126" spans="1:4" ht="15" hidden="1">
      <c r="A126" s="48"/>
      <c r="B126" s="49" t="s">
        <v>258</v>
      </c>
      <c r="C126" s="34"/>
      <c r="D126" s="31">
        <v>14509.56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2594</v>
      </c>
    </row>
    <row r="137" spans="1:4" ht="15" hidden="1">
      <c r="A137" s="48"/>
      <c r="B137" s="51" t="s">
        <v>172</v>
      </c>
      <c r="C137" s="34"/>
      <c r="D137" s="31">
        <v>213</v>
      </c>
    </row>
    <row r="138" spans="1:4" ht="15" hidden="1">
      <c r="A138" s="48"/>
      <c r="B138" s="51" t="s">
        <v>173</v>
      </c>
      <c r="C138" s="34"/>
      <c r="D138" s="31">
        <v>641</v>
      </c>
    </row>
    <row r="139" spans="1:4" ht="15" hidden="1">
      <c r="A139" s="48"/>
      <c r="B139" s="51" t="s">
        <v>174</v>
      </c>
      <c r="C139" s="34"/>
      <c r="D139" s="31">
        <v>405</v>
      </c>
    </row>
    <row r="140" spans="1:4" ht="15" hidden="1">
      <c r="A140" s="48"/>
      <c r="B140" s="51" t="s">
        <v>175</v>
      </c>
      <c r="C140" s="34"/>
      <c r="D140" s="31">
        <v>131</v>
      </c>
    </row>
    <row r="141" spans="1:4" ht="15" hidden="1">
      <c r="A141" s="48"/>
      <c r="B141" s="51" t="s">
        <v>176</v>
      </c>
      <c r="C141" s="34"/>
      <c r="D141" s="31">
        <v>1204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3016.42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18646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43.57</v>
      </c>
    </row>
    <row r="146" spans="1:4" ht="15" hidden="1">
      <c r="A146" s="24">
        <v>11</v>
      </c>
      <c r="B146" s="29" t="s">
        <v>181</v>
      </c>
      <c r="C146" s="30"/>
      <c r="D146" s="31">
        <f>D147+1528+9581+14955</f>
        <v>40554.6795</v>
      </c>
    </row>
    <row r="147" spans="1:4" ht="30" hidden="1">
      <c r="A147" s="25" t="s">
        <v>182</v>
      </c>
      <c r="B147" s="54" t="s">
        <v>183</v>
      </c>
      <c r="C147" s="55"/>
      <c r="D147" s="72">
        <f>13*78.5*12+(80875.23+143592.72)*0.01</f>
        <v>14490.6795</v>
      </c>
    </row>
    <row r="148" spans="1:4" ht="30" hidden="1">
      <c r="A148" s="56">
        <v>12</v>
      </c>
      <c r="B148" s="57" t="s">
        <v>184</v>
      </c>
      <c r="C148" s="30"/>
      <c r="D148" s="31">
        <v>830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8.57421875" style="1" customWidth="1"/>
    <col min="4" max="4" width="24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109884.09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109884.09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94598.76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85513.09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85513.09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85513.09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118969.75999999998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118969.75999999998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9" customHeight="1">
      <c r="A31" s="19" t="s">
        <v>59</v>
      </c>
      <c r="B31" s="16" t="s">
        <v>52</v>
      </c>
      <c r="C31" s="8" t="s">
        <v>7</v>
      </c>
      <c r="D31" s="68" t="s">
        <v>281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65290.45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65290.45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97905.45999999999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97905.45999999999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4.2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1668.9531914893619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45103.46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37181.81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23779.65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45103.46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54798.66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-2433.01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1668.9531914893619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24532.24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20223.57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12934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24532.24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32580.96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-1446.57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69.35988669503276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116064.06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95679.38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61191.81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116064.06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118300.57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5513.44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12237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150245.7085</v>
      </c>
    </row>
    <row r="103" spans="1:4" ht="15" hidden="1">
      <c r="A103" s="24">
        <v>1</v>
      </c>
      <c r="B103" s="29" t="s">
        <v>155</v>
      </c>
      <c r="C103" s="30"/>
      <c r="D103" s="31">
        <v>12309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6576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1646.17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62588.94</v>
      </c>
    </row>
    <row r="114" spans="1:4" ht="45" hidden="1">
      <c r="A114" s="44" t="s">
        <v>7</v>
      </c>
      <c r="B114" s="45" t="s">
        <v>165</v>
      </c>
      <c r="C114" s="46"/>
      <c r="D114" s="47">
        <v>38386</v>
      </c>
    </row>
    <row r="115" spans="1:4" ht="15" hidden="1">
      <c r="A115" s="48" t="s">
        <v>7</v>
      </c>
      <c r="B115" s="49" t="s">
        <v>166</v>
      </c>
      <c r="C115" s="34"/>
      <c r="D115" s="31">
        <v>11861</v>
      </c>
    </row>
    <row r="116" spans="1:4" ht="15" hidden="1">
      <c r="A116" s="48" t="s">
        <v>7</v>
      </c>
      <c r="B116" s="49" t="s">
        <v>167</v>
      </c>
      <c r="C116" s="34"/>
      <c r="D116" s="31">
        <v>3032.4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139</v>
      </c>
    </row>
    <row r="118" spans="1:4" ht="15" hidden="1">
      <c r="A118" s="48"/>
      <c r="B118" s="49" t="s">
        <v>248</v>
      </c>
      <c r="C118" s="34"/>
      <c r="D118" s="31">
        <v>139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2961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3606.54</v>
      </c>
    </row>
    <row r="126" spans="1:4" ht="15" hidden="1">
      <c r="A126" s="48"/>
      <c r="B126" s="49" t="s">
        <v>252</v>
      </c>
      <c r="C126" s="34"/>
      <c r="D126" s="31">
        <v>2918.61</v>
      </c>
    </row>
    <row r="127" spans="1:4" ht="15" hidden="1">
      <c r="A127" s="48"/>
      <c r="B127" s="49" t="s">
        <v>259</v>
      </c>
      <c r="C127" s="34"/>
      <c r="D127" s="31">
        <v>687.93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2603</v>
      </c>
    </row>
    <row r="137" spans="1:4" ht="15" hidden="1">
      <c r="A137" s="48"/>
      <c r="B137" s="51" t="s">
        <v>172</v>
      </c>
      <c r="C137" s="34"/>
      <c r="D137" s="31">
        <v>213</v>
      </c>
    </row>
    <row r="138" spans="1:4" ht="15" hidden="1">
      <c r="A138" s="48"/>
      <c r="B138" s="51" t="s">
        <v>173</v>
      </c>
      <c r="C138" s="34"/>
      <c r="D138" s="31">
        <v>644</v>
      </c>
    </row>
    <row r="139" spans="1:4" ht="15" hidden="1">
      <c r="A139" s="48"/>
      <c r="B139" s="51" t="s">
        <v>174</v>
      </c>
      <c r="C139" s="34"/>
      <c r="D139" s="31">
        <v>406</v>
      </c>
    </row>
    <row r="140" spans="1:4" ht="15" hidden="1">
      <c r="A140" s="48"/>
      <c r="B140" s="51" t="s">
        <v>175</v>
      </c>
      <c r="C140" s="34"/>
      <c r="D140" s="31">
        <v>131</v>
      </c>
    </row>
    <row r="141" spans="1:4" ht="15" hidden="1">
      <c r="A141" s="48"/>
      <c r="B141" s="51" t="s">
        <v>176</v>
      </c>
      <c r="C141" s="34"/>
      <c r="D141" s="31">
        <v>1209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2841.13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18722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42.93</v>
      </c>
    </row>
    <row r="146" spans="1:4" ht="15" hidden="1">
      <c r="A146" s="24">
        <v>11</v>
      </c>
      <c r="B146" s="29" t="s">
        <v>181</v>
      </c>
      <c r="C146" s="30"/>
      <c r="D146" s="31">
        <f>D147+1534+9620+15015</f>
        <v>39858.9785</v>
      </c>
    </row>
    <row r="147" spans="1:4" ht="30" hidden="1">
      <c r="A147" s="25" t="s">
        <v>182</v>
      </c>
      <c r="B147" s="54" t="s">
        <v>183</v>
      </c>
      <c r="C147" s="55"/>
      <c r="D147" s="72">
        <f>12*78.5*12+(85513.09+153084.76)*0.01</f>
        <v>13689.978500000001</v>
      </c>
    </row>
    <row r="148" spans="1:4" ht="30" hidden="1">
      <c r="A148" s="56">
        <v>12</v>
      </c>
      <c r="B148" s="57" t="s">
        <v>184</v>
      </c>
      <c r="C148" s="30"/>
      <c r="D148" s="31">
        <v>833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3">
      <selection activeCell="B95" sqref="B95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140625" style="1" customWidth="1"/>
    <col min="4" max="4" width="24.57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f>11409.57+2326.68</f>
        <v>13736.25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13736.25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148206.24+28345.02</f>
        <v>176551.25999999998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151486.36+28274.21</f>
        <v>179760.56999999998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179760.56999999998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179760.56999999998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10526.940000000002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2397.49+8129.45</f>
        <v>10526.939999999999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251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19846.73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19846.73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927.2332563510392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24089.52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27885.54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24089.52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29267.67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-1299.46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927.2332563510392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12962.04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15004.6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12962.04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17214.72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-764.32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55.121900403668356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88895.64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102903.79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88895.64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90608.62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4222.85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1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4543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261563.13289999997</v>
      </c>
    </row>
    <row r="103" spans="1:4" ht="15" hidden="1">
      <c r="A103" s="24">
        <v>1</v>
      </c>
      <c r="B103" s="29" t="s">
        <v>155</v>
      </c>
      <c r="C103" s="30"/>
      <c r="D103" s="31">
        <v>19473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10402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6435.5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119793.5</v>
      </c>
    </row>
    <row r="114" spans="1:4" ht="45" hidden="1">
      <c r="A114" s="44" t="s">
        <v>7</v>
      </c>
      <c r="B114" s="45" t="s">
        <v>165</v>
      </c>
      <c r="C114" s="46"/>
      <c r="D114" s="47">
        <v>75617</v>
      </c>
    </row>
    <row r="115" spans="1:4" ht="15" hidden="1">
      <c r="A115" s="48" t="s">
        <v>7</v>
      </c>
      <c r="B115" s="49" t="s">
        <v>190</v>
      </c>
      <c r="C115" s="34"/>
      <c r="D115" s="31">
        <v>23366</v>
      </c>
    </row>
    <row r="116" spans="1:4" ht="15" hidden="1">
      <c r="A116" s="48" t="s">
        <v>7</v>
      </c>
      <c r="B116" s="49" t="s">
        <v>191</v>
      </c>
      <c r="C116" s="34"/>
      <c r="D116" s="31">
        <v>1592.2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262</v>
      </c>
    </row>
    <row r="118" spans="1:4" ht="15" hidden="1">
      <c r="A118" s="48"/>
      <c r="B118" s="49" t="s">
        <v>248</v>
      </c>
      <c r="C118" s="34"/>
      <c r="D118" s="31">
        <v>262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5580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8470.3</v>
      </c>
    </row>
    <row r="126" spans="1:4" ht="15" hidden="1">
      <c r="A126" s="48"/>
      <c r="B126" s="107" t="s">
        <v>251</v>
      </c>
      <c r="C126" s="34"/>
      <c r="D126" s="31">
        <v>8470.3</v>
      </c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4906</v>
      </c>
    </row>
    <row r="137" spans="1:4" ht="15" hidden="1">
      <c r="A137" s="32"/>
      <c r="B137" s="51" t="s">
        <v>196</v>
      </c>
      <c r="C137" s="30"/>
      <c r="D137" s="31">
        <v>402</v>
      </c>
    </row>
    <row r="138" spans="1:4" ht="15" hidden="1">
      <c r="A138" s="32"/>
      <c r="B138" s="51" t="s">
        <v>197</v>
      </c>
      <c r="C138" s="30"/>
      <c r="D138" s="31">
        <v>1213</v>
      </c>
    </row>
    <row r="139" spans="1:4" ht="15" hidden="1">
      <c r="A139" s="32"/>
      <c r="B139" s="51" t="s">
        <v>198</v>
      </c>
      <c r="C139" s="30"/>
      <c r="D139" s="31">
        <v>766</v>
      </c>
    </row>
    <row r="140" spans="1:4" ht="15" hidden="1">
      <c r="A140" s="32"/>
      <c r="B140" s="51" t="s">
        <v>199</v>
      </c>
      <c r="C140" s="30"/>
      <c r="D140" s="31">
        <v>247</v>
      </c>
    </row>
    <row r="141" spans="1:4" ht="15" hidden="1">
      <c r="A141" s="32"/>
      <c r="B141" s="51" t="s">
        <v>200</v>
      </c>
      <c r="C141" s="30"/>
      <c r="D141" s="31">
        <v>2278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4971.4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35281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42.93</v>
      </c>
    </row>
    <row r="146" spans="1:4" ht="15" hidden="1">
      <c r="A146" s="24">
        <v>11</v>
      </c>
      <c r="B146" s="29" t="s">
        <v>201</v>
      </c>
      <c r="C146" s="30"/>
      <c r="D146" s="31">
        <f>D147+2890+18130+28297</f>
        <v>63593.802899999995</v>
      </c>
    </row>
    <row r="147" spans="1:4" ht="27.75" hidden="1">
      <c r="A147" s="25" t="s">
        <v>7</v>
      </c>
      <c r="B147" s="63" t="s">
        <v>202</v>
      </c>
      <c r="C147" s="55"/>
      <c r="D147" s="72">
        <f>12*78.5*12+(151486.36+145793.93)*0.01</f>
        <v>14276.802899999999</v>
      </c>
    </row>
    <row r="148" spans="1:4" ht="30" hidden="1">
      <c r="A148" s="56">
        <v>12</v>
      </c>
      <c r="B148" s="57" t="s">
        <v>184</v>
      </c>
      <c r="C148" s="30"/>
      <c r="D148" s="31">
        <v>1570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6">
      <selection activeCell="B68" sqref="B68"/>
    </sheetView>
  </sheetViews>
  <sheetFormatPr defaultColWidth="9.140625" defaultRowHeight="15"/>
  <cols>
    <col min="1" max="1" width="5.8515625" style="2" customWidth="1"/>
    <col min="2" max="2" width="59.28125" style="3" customWidth="1"/>
    <col min="3" max="3" width="8.57421875" style="1" customWidth="1"/>
    <col min="4" max="4" width="24.71093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52722.44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52722.44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112951.5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17700.41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17700.41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17700.41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147973.53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147973.53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282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67235.74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67235.74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696.2128560431102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18087.61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30855.83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18087.61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21975.62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-975.7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696.2128560431102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9732.46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16602.7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9732.46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12925.56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-573.88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41.8096619975073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67426.86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115024.14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67426.86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68726.15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3203.01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8473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197005.53080000004</v>
      </c>
    </row>
    <row r="103" spans="1:4" ht="15" hidden="1">
      <c r="A103" s="24">
        <v>1</v>
      </c>
      <c r="B103" s="29" t="s">
        <v>155</v>
      </c>
      <c r="C103" s="30"/>
      <c r="D103" s="31">
        <v>14841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7928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91457.83</v>
      </c>
    </row>
    <row r="114" spans="1:4" ht="45" hidden="1">
      <c r="A114" s="44" t="s">
        <v>7</v>
      </c>
      <c r="B114" s="45" t="s">
        <v>165</v>
      </c>
      <c r="C114" s="46"/>
      <c r="D114" s="47">
        <v>46281</v>
      </c>
    </row>
    <row r="115" spans="1:4" ht="15" hidden="1">
      <c r="A115" s="48" t="s">
        <v>7</v>
      </c>
      <c r="B115" s="49" t="s">
        <v>190</v>
      </c>
      <c r="C115" s="34"/>
      <c r="D115" s="31">
        <v>14301</v>
      </c>
    </row>
    <row r="116" spans="1:4" ht="15" hidden="1">
      <c r="A116" s="48" t="s">
        <v>7</v>
      </c>
      <c r="B116" s="49" t="s">
        <v>191</v>
      </c>
      <c r="C116" s="34"/>
      <c r="D116" s="31">
        <v>1117.78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168</v>
      </c>
    </row>
    <row r="118" spans="1:4" ht="15" hidden="1">
      <c r="A118" s="48"/>
      <c r="B118" s="49" t="s">
        <v>248</v>
      </c>
      <c r="C118" s="34"/>
      <c r="D118" s="31">
        <v>168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3570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22882.05</v>
      </c>
    </row>
    <row r="126" spans="1:4" ht="15" hidden="1">
      <c r="A126" s="48"/>
      <c r="B126" s="107" t="s">
        <v>260</v>
      </c>
      <c r="C126" s="34"/>
      <c r="D126" s="31">
        <v>627.67</v>
      </c>
    </row>
    <row r="127" spans="1:4" ht="15" hidden="1">
      <c r="A127" s="48"/>
      <c r="B127" s="107" t="s">
        <v>261</v>
      </c>
      <c r="C127" s="34"/>
      <c r="D127" s="31">
        <v>22254.38</v>
      </c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3138</v>
      </c>
    </row>
    <row r="137" spans="1:4" ht="15" hidden="1">
      <c r="A137" s="32"/>
      <c r="B137" s="51" t="s">
        <v>196</v>
      </c>
      <c r="C137" s="30"/>
      <c r="D137" s="31">
        <v>257</v>
      </c>
    </row>
    <row r="138" spans="1:4" ht="15" hidden="1">
      <c r="A138" s="32"/>
      <c r="B138" s="51" t="s">
        <v>197</v>
      </c>
      <c r="C138" s="30"/>
      <c r="D138" s="31">
        <v>776</v>
      </c>
    </row>
    <row r="139" spans="1:4" ht="15" hidden="1">
      <c r="A139" s="32"/>
      <c r="B139" s="51" t="s">
        <v>198</v>
      </c>
      <c r="C139" s="30"/>
      <c r="D139" s="31">
        <v>490</v>
      </c>
    </row>
    <row r="140" spans="1:4" ht="15" hidden="1">
      <c r="A140" s="32"/>
      <c r="B140" s="51" t="s">
        <v>199</v>
      </c>
      <c r="C140" s="30"/>
      <c r="D140" s="31">
        <v>158</v>
      </c>
    </row>
    <row r="141" spans="1:4" ht="15" hidden="1">
      <c r="A141" s="32"/>
      <c r="B141" s="51" t="s">
        <v>200</v>
      </c>
      <c r="C141" s="30"/>
      <c r="D141" s="31">
        <v>1457</v>
      </c>
    </row>
    <row r="142" spans="1:4" ht="15" hidden="1">
      <c r="A142" s="24">
        <v>7</v>
      </c>
      <c r="B142" s="29" t="s">
        <v>177</v>
      </c>
      <c r="C142" s="52"/>
      <c r="D142" s="31">
        <v>9655.11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2965.1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22572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39.73</v>
      </c>
    </row>
    <row r="146" spans="1:4" ht="15" hidden="1">
      <c r="A146" s="24">
        <v>11</v>
      </c>
      <c r="B146" s="29" t="s">
        <v>201</v>
      </c>
      <c r="C146" s="30"/>
      <c r="D146" s="31">
        <f>D147+1849+11599+18103</f>
        <v>42772.830799999996</v>
      </c>
    </row>
    <row r="147" spans="1:4" ht="27.75" hidden="1">
      <c r="A147" s="25" t="s">
        <v>7</v>
      </c>
      <c r="B147" s="63" t="s">
        <v>202</v>
      </c>
      <c r="C147" s="55"/>
      <c r="D147" s="72">
        <f>10*78.5*12+(17700.41+162482.67)*0.01</f>
        <v>11221.8308</v>
      </c>
    </row>
    <row r="148" spans="1:4" ht="30" hidden="1">
      <c r="A148" s="56">
        <v>12</v>
      </c>
      <c r="B148" s="57" t="s">
        <v>184</v>
      </c>
      <c r="C148" s="30"/>
      <c r="D148" s="31">
        <v>1004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4">
      <selection activeCell="B59" sqref="B5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50554.22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50554.22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126972.6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101091.21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101091.21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101091.21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76435.61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76435.61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5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21967.86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21967.86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864.0369515011547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22447.68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26917.53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22447.68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27272.91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-1210.89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864.0369515011547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12078.48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14483.59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12078.48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16041.28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-712.22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46.999646557657606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75796.8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90889.7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75796.8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77257.37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3600.61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8094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188309.8903</v>
      </c>
    </row>
    <row r="103" spans="1:4" ht="15" hidden="1">
      <c r="A103" s="24">
        <v>1</v>
      </c>
      <c r="B103" s="29" t="s">
        <v>155</v>
      </c>
      <c r="C103" s="30"/>
      <c r="D103" s="31">
        <v>16683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8912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5261.41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77082.22</v>
      </c>
    </row>
    <row r="114" spans="1:4" ht="45" hidden="1">
      <c r="A114" s="44" t="s">
        <v>7</v>
      </c>
      <c r="B114" s="45" t="s">
        <v>165</v>
      </c>
      <c r="C114" s="46"/>
      <c r="D114" s="47">
        <v>52026</v>
      </c>
    </row>
    <row r="115" spans="1:4" ht="15" hidden="1">
      <c r="A115" s="48" t="s">
        <v>7</v>
      </c>
      <c r="B115" s="49" t="s">
        <v>190</v>
      </c>
      <c r="C115" s="34"/>
      <c r="D115" s="31">
        <v>16076</v>
      </c>
    </row>
    <row r="116" spans="1:4" ht="15" hidden="1">
      <c r="A116" s="48" t="s">
        <v>7</v>
      </c>
      <c r="B116" s="49" t="s">
        <v>191</v>
      </c>
      <c r="C116" s="34"/>
      <c r="D116" s="31">
        <v>1251.22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188</v>
      </c>
    </row>
    <row r="118" spans="1:4" ht="15" hidden="1">
      <c r="A118" s="48"/>
      <c r="B118" s="49" t="s">
        <v>248</v>
      </c>
      <c r="C118" s="34"/>
      <c r="D118" s="31">
        <v>188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4013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0</v>
      </c>
    </row>
    <row r="126" spans="1:4" ht="15" hidden="1">
      <c r="A126" s="48"/>
      <c r="B126" s="60"/>
      <c r="C126" s="34"/>
      <c r="D126" s="31"/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3528</v>
      </c>
    </row>
    <row r="137" spans="1:4" ht="15" hidden="1">
      <c r="A137" s="32"/>
      <c r="B137" s="51" t="s">
        <v>196</v>
      </c>
      <c r="C137" s="30"/>
      <c r="D137" s="31">
        <v>289</v>
      </c>
    </row>
    <row r="138" spans="1:4" ht="15" hidden="1">
      <c r="A138" s="32"/>
      <c r="B138" s="51" t="s">
        <v>197</v>
      </c>
      <c r="C138" s="30"/>
      <c r="D138" s="31">
        <v>872</v>
      </c>
    </row>
    <row r="139" spans="1:4" ht="15" hidden="1">
      <c r="A139" s="32"/>
      <c r="B139" s="51" t="s">
        <v>198</v>
      </c>
      <c r="C139" s="30"/>
      <c r="D139" s="31">
        <v>551</v>
      </c>
    </row>
    <row r="140" spans="1:4" ht="15" hidden="1">
      <c r="A140" s="32"/>
      <c r="B140" s="51" t="s">
        <v>199</v>
      </c>
      <c r="C140" s="30"/>
      <c r="D140" s="31">
        <v>178</v>
      </c>
    </row>
    <row r="141" spans="1:4" ht="15" hidden="1">
      <c r="A141" s="32"/>
      <c r="B141" s="51" t="s">
        <v>200</v>
      </c>
      <c r="C141" s="30"/>
      <c r="D141" s="31">
        <v>1638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4723.78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25374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38.66</v>
      </c>
    </row>
    <row r="146" spans="1:4" ht="15" hidden="1">
      <c r="A146" s="24">
        <v>11</v>
      </c>
      <c r="B146" s="29" t="s">
        <v>201</v>
      </c>
      <c r="C146" s="30"/>
      <c r="D146" s="31">
        <f>D147+2079+13038+20351</f>
        <v>49105.8203</v>
      </c>
    </row>
    <row r="147" spans="1:4" ht="27.75" hidden="1">
      <c r="A147" s="25" t="s">
        <v>7</v>
      </c>
      <c r="B147" s="63" t="s">
        <v>202</v>
      </c>
      <c r="C147" s="55"/>
      <c r="D147" s="72">
        <f>12*78.5*12+(101091.21+132290.82)*0.01</f>
        <v>13637.8203</v>
      </c>
    </row>
    <row r="148" spans="1:4" ht="30" hidden="1">
      <c r="A148" s="56">
        <v>12</v>
      </c>
      <c r="B148" s="57" t="s">
        <v>184</v>
      </c>
      <c r="C148" s="30"/>
      <c r="D148" s="31">
        <v>1129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58">
      <selection activeCell="B70" sqref="B7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8515625" style="1" customWidth="1"/>
    <col min="4" max="4" width="25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225714.91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225714.91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99411.48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68083.52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68083.52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68083.52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257042.87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257042.87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1.75" customHeight="1">
      <c r="A31" s="19" t="s">
        <v>59</v>
      </c>
      <c r="B31" s="16" t="s">
        <v>52</v>
      </c>
      <c r="C31" s="8" t="s">
        <v>7</v>
      </c>
      <c r="D31" s="68" t="s">
        <v>262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150667.14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150667.14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230874.78</f>
        <v>230874.78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D52+D82+D72-0.01</f>
        <v>230874.77999999997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2029.8479185938945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54856.64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33565.05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61287.08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54856.64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66648.33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-2959.13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2029.8479185938945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29825.35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18249.19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33321.56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29825.35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39610.68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-1758.68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72.88847588086246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121968.66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74628.77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136266.15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121968.66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124318.95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5793.93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7889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184698.3253</v>
      </c>
    </row>
    <row r="103" spans="1:4" ht="15" hidden="1">
      <c r="A103" s="24">
        <v>1</v>
      </c>
      <c r="B103" s="29" t="s">
        <v>155</v>
      </c>
      <c r="C103" s="30"/>
      <c r="D103" s="31">
        <v>12936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6910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94578.82</v>
      </c>
    </row>
    <row r="114" spans="1:4" ht="45" hidden="1">
      <c r="A114" s="44" t="s">
        <v>7</v>
      </c>
      <c r="B114" s="45" t="s">
        <v>165</v>
      </c>
      <c r="C114" s="46"/>
      <c r="D114" s="47">
        <v>41103</v>
      </c>
    </row>
    <row r="115" spans="1:4" ht="15" hidden="1">
      <c r="A115" s="48" t="s">
        <v>7</v>
      </c>
      <c r="B115" s="49" t="s">
        <v>166</v>
      </c>
      <c r="C115" s="34"/>
      <c r="D115" s="31">
        <v>12701</v>
      </c>
    </row>
    <row r="116" spans="1:4" ht="15" hidden="1">
      <c r="A116" s="48" t="s">
        <v>7</v>
      </c>
      <c r="B116" s="49" t="s">
        <v>167</v>
      </c>
      <c r="C116" s="34"/>
      <c r="D116" s="31">
        <v>965.18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146</v>
      </c>
    </row>
    <row r="118" spans="1:4" ht="15" hidden="1">
      <c r="A118" s="48"/>
      <c r="B118" s="49" t="s">
        <v>248</v>
      </c>
      <c r="C118" s="34"/>
      <c r="D118" s="31">
        <v>146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3112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33816.64</v>
      </c>
    </row>
    <row r="126" spans="1:4" ht="15" hidden="1">
      <c r="A126" s="48"/>
      <c r="B126" s="49" t="s">
        <v>262</v>
      </c>
      <c r="C126" s="34"/>
      <c r="D126" s="31">
        <v>33816.64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2735</v>
      </c>
    </row>
    <row r="137" spans="1:4" ht="15" hidden="1">
      <c r="A137" s="48"/>
      <c r="B137" s="51" t="s">
        <v>172</v>
      </c>
      <c r="C137" s="34"/>
      <c r="D137" s="31">
        <v>224</v>
      </c>
    </row>
    <row r="138" spans="1:4" ht="15" hidden="1">
      <c r="A138" s="48"/>
      <c r="B138" s="51" t="s">
        <v>173</v>
      </c>
      <c r="C138" s="34"/>
      <c r="D138" s="31">
        <v>676</v>
      </c>
    </row>
    <row r="139" spans="1:4" ht="15" hidden="1">
      <c r="A139" s="48"/>
      <c r="B139" s="51" t="s">
        <v>174</v>
      </c>
      <c r="C139" s="34"/>
      <c r="D139" s="31">
        <v>427</v>
      </c>
    </row>
    <row r="140" spans="1:4" ht="15" hidden="1">
      <c r="A140" s="48"/>
      <c r="B140" s="51" t="s">
        <v>175</v>
      </c>
      <c r="C140" s="34"/>
      <c r="D140" s="31">
        <v>138</v>
      </c>
    </row>
    <row r="141" spans="1:4" ht="15" hidden="1">
      <c r="A141" s="48"/>
      <c r="B141" s="51" t="s">
        <v>176</v>
      </c>
      <c r="C141" s="34"/>
      <c r="D141" s="31">
        <v>1270</v>
      </c>
    </row>
    <row r="142" spans="1:4" ht="15" hidden="1">
      <c r="A142" s="24">
        <v>7</v>
      </c>
      <c r="B142" s="29" t="s">
        <v>177</v>
      </c>
      <c r="C142" s="52"/>
      <c r="D142" s="31">
        <v>4271.38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2777.63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19674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39.3</v>
      </c>
    </row>
    <row r="146" spans="1:4" ht="15" hidden="1">
      <c r="A146" s="24">
        <v>11</v>
      </c>
      <c r="B146" s="29" t="s">
        <v>181</v>
      </c>
      <c r="C146" s="30"/>
      <c r="D146" s="31">
        <f>D147+1612+10110+15779</f>
        <v>38866.2653</v>
      </c>
    </row>
    <row r="147" spans="1:4" ht="30" hidden="1">
      <c r="A147" s="25" t="s">
        <v>182</v>
      </c>
      <c r="B147" s="54" t="s">
        <v>183</v>
      </c>
      <c r="C147" s="55"/>
      <c r="D147" s="72">
        <f>10*78.5*12+(68083.52+126443.01)*0.01</f>
        <v>11365.2653</v>
      </c>
    </row>
    <row r="148" spans="1:4" ht="30" hidden="1">
      <c r="A148" s="56">
        <v>12</v>
      </c>
      <c r="B148" s="57" t="s">
        <v>184</v>
      </c>
      <c r="C148" s="30"/>
      <c r="D148" s="31">
        <v>875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48"/>
  <sheetViews>
    <sheetView view="pageLayout" zoomScaleSheetLayoutView="120" workbookViewId="0" topLeftCell="A2">
      <selection activeCell="B24" sqref="B2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28125" style="1" customWidth="1"/>
    <col min="4" max="4" width="24.281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105748.61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105748.61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96761.46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15894.44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15894.44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15894.44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186615.63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186615.63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284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53487.88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53487.88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2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775.2571208622016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20141.18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32283.09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20141.18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24470.62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-1086.48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775.2571208622016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10823.02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17347.57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10823.02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14373.92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-638.19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35.816916866640625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57762.3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92583.72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57762.3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58875.36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2743.91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5341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172115.0282</v>
      </c>
    </row>
    <row r="103" spans="1:4" ht="15" hidden="1">
      <c r="A103" s="24">
        <v>1</v>
      </c>
      <c r="B103" s="29" t="s">
        <v>155</v>
      </c>
      <c r="C103" s="30"/>
      <c r="D103" s="31">
        <v>12714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6792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2363.92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83967.14</v>
      </c>
    </row>
    <row r="114" spans="1:4" ht="45" hidden="1">
      <c r="A114" s="44" t="s">
        <v>7</v>
      </c>
      <c r="B114" s="45" t="s">
        <v>165</v>
      </c>
      <c r="C114" s="46"/>
      <c r="D114" s="47">
        <v>39647</v>
      </c>
    </row>
    <row r="115" spans="1:4" ht="15" hidden="1">
      <c r="A115" s="48" t="s">
        <v>7</v>
      </c>
      <c r="B115" s="49" t="s">
        <v>190</v>
      </c>
      <c r="C115" s="34"/>
      <c r="D115" s="31">
        <v>12251</v>
      </c>
    </row>
    <row r="116" spans="1:4" ht="15" hidden="1">
      <c r="A116" s="48" t="s">
        <v>7</v>
      </c>
      <c r="B116" s="49" t="s">
        <v>191</v>
      </c>
      <c r="C116" s="34"/>
      <c r="D116" s="31">
        <v>948.62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144</v>
      </c>
    </row>
    <row r="118" spans="1:4" ht="15" hidden="1">
      <c r="A118" s="48"/>
      <c r="B118" s="49" t="s">
        <v>248</v>
      </c>
      <c r="C118" s="34"/>
      <c r="D118" s="31">
        <v>144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3058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25229.52</v>
      </c>
    </row>
    <row r="126" spans="1:6" ht="15" hidden="1">
      <c r="A126" s="48"/>
      <c r="B126" s="107" t="s">
        <v>263</v>
      </c>
      <c r="C126" s="34"/>
      <c r="D126" s="31">
        <v>5821.03</v>
      </c>
      <c r="F126" s="1" t="s">
        <v>283</v>
      </c>
    </row>
    <row r="127" spans="1:4" ht="15" hidden="1">
      <c r="A127" s="48"/>
      <c r="B127" s="107" t="s">
        <v>264</v>
      </c>
      <c r="C127" s="34"/>
      <c r="D127" s="31">
        <v>19408.49</v>
      </c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2689</v>
      </c>
    </row>
    <row r="137" spans="1:4" ht="15" hidden="1">
      <c r="A137" s="32"/>
      <c r="B137" s="51" t="s">
        <v>196</v>
      </c>
      <c r="C137" s="30"/>
      <c r="D137" s="31">
        <v>221</v>
      </c>
    </row>
    <row r="138" spans="1:4" ht="15" hidden="1">
      <c r="A138" s="32"/>
      <c r="B138" s="51" t="s">
        <v>197</v>
      </c>
      <c r="C138" s="30"/>
      <c r="D138" s="31">
        <v>665</v>
      </c>
    </row>
    <row r="139" spans="1:4" ht="15" hidden="1">
      <c r="A139" s="32"/>
      <c r="B139" s="51" t="s">
        <v>198</v>
      </c>
      <c r="C139" s="30"/>
      <c r="D139" s="31">
        <v>420</v>
      </c>
    </row>
    <row r="140" spans="1:4" ht="15" hidden="1">
      <c r="A140" s="32"/>
      <c r="B140" s="51" t="s">
        <v>199</v>
      </c>
      <c r="C140" s="30"/>
      <c r="D140" s="31">
        <v>135</v>
      </c>
    </row>
    <row r="141" spans="1:4" ht="15" hidden="1">
      <c r="A141" s="32"/>
      <c r="B141" s="51" t="s">
        <v>200</v>
      </c>
      <c r="C141" s="30"/>
      <c r="D141" s="31">
        <v>1248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3176.69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19336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47.63</v>
      </c>
    </row>
    <row r="146" spans="1:4" ht="15" hidden="1">
      <c r="A146" s="24">
        <v>11</v>
      </c>
      <c r="B146" s="29" t="s">
        <v>201</v>
      </c>
      <c r="C146" s="30"/>
      <c r="D146" s="31">
        <f>D147+1584+9936+15509</f>
        <v>38030.0882</v>
      </c>
    </row>
    <row r="147" spans="1:4" ht="27.75" hidden="1">
      <c r="A147" s="25" t="s">
        <v>7</v>
      </c>
      <c r="B147" s="63" t="s">
        <v>202</v>
      </c>
      <c r="C147" s="55"/>
      <c r="D147" s="72">
        <f>10*78.5*12+(15894.44+142214.38)*0.01</f>
        <v>11001.0882</v>
      </c>
    </row>
    <row r="148" spans="1:4" ht="30" hidden="1">
      <c r="A148" s="56">
        <v>12</v>
      </c>
      <c r="B148" s="57" t="s">
        <v>184</v>
      </c>
      <c r="C148" s="30"/>
      <c r="D148" s="31">
        <v>860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7.57421875" style="1" customWidth="1"/>
    <col min="4" max="4" width="25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222541.21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222541.21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128057.04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-129746.64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-129746.64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-129746.64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480344.89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480344.89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285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196639.27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196639.27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1101.657428791378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28621.06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75340.05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28621.06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34066.33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-1512.52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1101.657428791378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15400.2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40538.39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15400.2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20452.81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-908.09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47.40108264970143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76444.2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201226.29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76444.2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77917.25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3631.36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8473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212908.68089999998</v>
      </c>
    </row>
    <row r="103" spans="1:4" ht="15" hidden="1">
      <c r="A103" s="24">
        <v>1</v>
      </c>
      <c r="B103" s="29" t="s">
        <v>155</v>
      </c>
      <c r="C103" s="30"/>
      <c r="D103" s="31">
        <v>16826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8988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5261.41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101321.95</v>
      </c>
    </row>
    <row r="114" spans="1:4" ht="45" hidden="1">
      <c r="A114" s="44" t="s">
        <v>7</v>
      </c>
      <c r="B114" s="45" t="s">
        <v>165</v>
      </c>
      <c r="C114" s="46"/>
      <c r="D114" s="47">
        <v>58425</v>
      </c>
    </row>
    <row r="115" spans="1:4" ht="15" hidden="1">
      <c r="A115" s="48" t="s">
        <v>7</v>
      </c>
      <c r="B115" s="49" t="s">
        <v>190</v>
      </c>
      <c r="C115" s="34"/>
      <c r="D115" s="31">
        <v>18053</v>
      </c>
    </row>
    <row r="116" spans="1:4" ht="15" hidden="1">
      <c r="A116" s="48" t="s">
        <v>7</v>
      </c>
      <c r="B116" s="49" t="s">
        <v>191</v>
      </c>
      <c r="C116" s="34"/>
      <c r="D116" s="31">
        <v>1255.43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190</v>
      </c>
    </row>
    <row r="118" spans="1:4" ht="15" hidden="1">
      <c r="A118" s="48"/>
      <c r="B118" s="49" t="s">
        <v>248</v>
      </c>
      <c r="C118" s="34"/>
      <c r="D118" s="31">
        <v>190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4048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15791.52</v>
      </c>
    </row>
    <row r="126" spans="1:4" ht="15" hidden="1">
      <c r="A126" s="48"/>
      <c r="B126" s="107" t="s">
        <v>251</v>
      </c>
      <c r="C126" s="34"/>
      <c r="D126" s="31">
        <v>9902.96</v>
      </c>
    </row>
    <row r="127" spans="1:4" ht="15" hidden="1">
      <c r="A127" s="48"/>
      <c r="B127" s="107" t="s">
        <v>256</v>
      </c>
      <c r="C127" s="34"/>
      <c r="D127" s="31">
        <v>5888.56</v>
      </c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3559</v>
      </c>
    </row>
    <row r="137" spans="1:4" ht="15" hidden="1">
      <c r="A137" s="32"/>
      <c r="B137" s="51" t="s">
        <v>196</v>
      </c>
      <c r="C137" s="30"/>
      <c r="D137" s="31">
        <v>292</v>
      </c>
    </row>
    <row r="138" spans="1:4" ht="15" hidden="1">
      <c r="A138" s="32"/>
      <c r="B138" s="51" t="s">
        <v>197</v>
      </c>
      <c r="C138" s="30"/>
      <c r="D138" s="31">
        <v>880</v>
      </c>
    </row>
    <row r="139" spans="1:4" ht="15" hidden="1">
      <c r="A139" s="32"/>
      <c r="B139" s="51" t="s">
        <v>198</v>
      </c>
      <c r="C139" s="30"/>
      <c r="D139" s="31">
        <v>556</v>
      </c>
    </row>
    <row r="140" spans="1:4" ht="15" hidden="1">
      <c r="A140" s="32"/>
      <c r="B140" s="51" t="s">
        <v>199</v>
      </c>
      <c r="C140" s="30"/>
      <c r="D140" s="31">
        <v>179</v>
      </c>
    </row>
    <row r="141" spans="1:4" ht="15" hidden="1">
      <c r="A141" s="32"/>
      <c r="B141" s="51" t="s">
        <v>200</v>
      </c>
      <c r="C141" s="30"/>
      <c r="D141" s="31">
        <v>1652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3854.58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25590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37.16</v>
      </c>
    </row>
    <row r="146" spans="1:4" ht="15" hidden="1">
      <c r="A146" s="24">
        <v>11</v>
      </c>
      <c r="B146" s="29" t="s">
        <v>201</v>
      </c>
      <c r="C146" s="30"/>
      <c r="D146" s="31">
        <f>D147+2096+13150+20525</f>
        <v>49890.5809</v>
      </c>
    </row>
    <row r="147" spans="1:4" ht="27.75" hidden="1">
      <c r="A147" s="25" t="s">
        <v>7</v>
      </c>
      <c r="B147" s="63" t="s">
        <v>202</v>
      </c>
      <c r="C147" s="55"/>
      <c r="D147" s="72">
        <f>13*78.5*12+(-129746.64+317104.73)*0.01</f>
        <v>14119.580899999999</v>
      </c>
    </row>
    <row r="148" spans="1:4" ht="30" hidden="1">
      <c r="A148" s="56">
        <v>12</v>
      </c>
      <c r="B148" s="57" t="s">
        <v>184</v>
      </c>
      <c r="C148" s="30"/>
      <c r="D148" s="31">
        <v>1139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5" sqref="B1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72000.47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72000.47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94012.74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6924.2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6924.2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6924.2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159089.01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159089.01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5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104669.95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104669.95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992.3637413394919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25781.61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53964.95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25781.61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31323.49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-1390.74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992.3637413394919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13847.22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28984.4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13847.22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18390.32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-816.51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34.79941216957791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56121.36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117470.79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56121.36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57202.8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2665.96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3408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144013.3934</v>
      </c>
    </row>
    <row r="103" spans="1:4" ht="15" hidden="1">
      <c r="A103" s="24">
        <v>1</v>
      </c>
      <c r="B103" s="29" t="s">
        <v>155</v>
      </c>
      <c r="C103" s="30"/>
      <c r="D103" s="31">
        <v>12353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6599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1470.55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62356.97</v>
      </c>
    </row>
    <row r="114" spans="1:4" ht="45" hidden="1">
      <c r="A114" s="44" t="s">
        <v>7</v>
      </c>
      <c r="B114" s="45" t="s">
        <v>165</v>
      </c>
      <c r="C114" s="46"/>
      <c r="D114" s="47">
        <v>42454</v>
      </c>
    </row>
    <row r="115" spans="1:4" ht="15" hidden="1">
      <c r="A115" s="48" t="s">
        <v>7</v>
      </c>
      <c r="B115" s="49" t="s">
        <v>190</v>
      </c>
      <c r="C115" s="34"/>
      <c r="D115" s="31">
        <v>13118</v>
      </c>
    </row>
    <row r="116" spans="1:4" ht="15" hidden="1">
      <c r="A116" s="48" t="s">
        <v>7</v>
      </c>
      <c r="B116" s="49" t="s">
        <v>191</v>
      </c>
      <c r="C116" s="34"/>
      <c r="D116" s="31">
        <v>1060.97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140</v>
      </c>
    </row>
    <row r="118" spans="1:4" ht="15" hidden="1">
      <c r="A118" s="48"/>
      <c r="B118" s="49" t="s">
        <v>248</v>
      </c>
      <c r="C118" s="34"/>
      <c r="D118" s="31">
        <v>140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2971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0</v>
      </c>
    </row>
    <row r="126" spans="1:4" ht="15" hidden="1">
      <c r="A126" s="48"/>
      <c r="B126" s="60"/>
      <c r="C126" s="34"/>
      <c r="D126" s="31"/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2613</v>
      </c>
    </row>
    <row r="137" spans="1:4" ht="15" hidden="1">
      <c r="A137" s="32"/>
      <c r="B137" s="51" t="s">
        <v>196</v>
      </c>
      <c r="C137" s="30"/>
      <c r="D137" s="31">
        <v>214</v>
      </c>
    </row>
    <row r="138" spans="1:4" ht="15" hidden="1">
      <c r="A138" s="32"/>
      <c r="B138" s="51" t="s">
        <v>197</v>
      </c>
      <c r="C138" s="30"/>
      <c r="D138" s="31">
        <v>646</v>
      </c>
    </row>
    <row r="139" spans="1:4" ht="15" hidden="1">
      <c r="A139" s="32"/>
      <c r="B139" s="51" t="s">
        <v>198</v>
      </c>
      <c r="C139" s="30"/>
      <c r="D139" s="31">
        <v>408</v>
      </c>
    </row>
    <row r="140" spans="1:4" ht="15" hidden="1">
      <c r="A140" s="32"/>
      <c r="B140" s="51" t="s">
        <v>199</v>
      </c>
      <c r="C140" s="30"/>
      <c r="D140" s="31">
        <v>132</v>
      </c>
    </row>
    <row r="141" spans="1:4" ht="15" hidden="1">
      <c r="A141" s="32"/>
      <c r="B141" s="51" t="s">
        <v>200</v>
      </c>
      <c r="C141" s="30"/>
      <c r="D141" s="31">
        <v>1213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2871.07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18787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43.36</v>
      </c>
    </row>
    <row r="146" spans="1:4" ht="15" hidden="1">
      <c r="A146" s="24">
        <v>11</v>
      </c>
      <c r="B146" s="29" t="s">
        <v>201</v>
      </c>
      <c r="C146" s="30"/>
      <c r="D146" s="31">
        <f>D147+1539+9654+15068</f>
        <v>38696.443400000004</v>
      </c>
    </row>
    <row r="147" spans="1:4" ht="27.75" hidden="1">
      <c r="A147" s="25" t="s">
        <v>7</v>
      </c>
      <c r="B147" s="63" t="s">
        <v>202</v>
      </c>
      <c r="C147" s="55"/>
      <c r="D147" s="72">
        <f>11*78.5*12+(6924.2+200420.14)*0.01</f>
        <v>12435.4434</v>
      </c>
    </row>
    <row r="148" spans="1:4" ht="30" hidden="1">
      <c r="A148" s="56">
        <v>12</v>
      </c>
      <c r="B148" s="57" t="s">
        <v>184</v>
      </c>
      <c r="C148" s="30"/>
      <c r="D148" s="31">
        <v>836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95" sqref="B95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7109375" style="1" customWidth="1"/>
    <col min="4" max="4" width="24.281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46577.93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46577.93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126316.98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76334.46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76334.46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76334.46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96560.45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96560.45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286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57949.74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57949.74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1079.2602001539647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28039.18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41747.42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28039.18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34066.33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-1512.52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1079.2602001539647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15087.15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22463.2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15087.15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20037.06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-889.63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46.75703629294789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75405.54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112271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75405.54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76858.57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3582.02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3939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214000.0307</v>
      </c>
    </row>
    <row r="103" spans="1:4" ht="15" hidden="1">
      <c r="A103" s="24">
        <v>1</v>
      </c>
      <c r="B103" s="29" t="s">
        <v>155</v>
      </c>
      <c r="C103" s="30"/>
      <c r="D103" s="31">
        <v>16597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8866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8927.92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101632.61</v>
      </c>
    </row>
    <row r="114" spans="1:4" ht="45" hidden="1">
      <c r="A114" s="44" t="s">
        <v>7</v>
      </c>
      <c r="B114" s="45" t="s">
        <v>165</v>
      </c>
      <c r="C114" s="46"/>
      <c r="D114" s="47">
        <v>63760</v>
      </c>
    </row>
    <row r="115" spans="1:4" ht="15" hidden="1">
      <c r="A115" s="48" t="s">
        <v>7</v>
      </c>
      <c r="B115" s="49" t="s">
        <v>190</v>
      </c>
      <c r="C115" s="34"/>
      <c r="D115" s="31">
        <v>19702</v>
      </c>
    </row>
    <row r="116" spans="1:4" ht="15" hidden="1">
      <c r="A116" s="48" t="s">
        <v>7</v>
      </c>
      <c r="B116" s="49" t="s">
        <v>191</v>
      </c>
      <c r="C116" s="34"/>
      <c r="D116" s="31">
        <v>1238.37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187</v>
      </c>
    </row>
    <row r="118" spans="1:4" ht="15" hidden="1">
      <c r="A118" s="48"/>
      <c r="B118" s="49" t="s">
        <v>248</v>
      </c>
      <c r="C118" s="34"/>
      <c r="D118" s="31">
        <v>187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3993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9241.24</v>
      </c>
    </row>
    <row r="126" spans="1:4" ht="15" hidden="1">
      <c r="A126" s="48"/>
      <c r="B126" s="107" t="s">
        <v>250</v>
      </c>
      <c r="C126" s="34"/>
      <c r="D126" s="31">
        <v>780.11</v>
      </c>
    </row>
    <row r="127" spans="1:4" ht="15" hidden="1">
      <c r="A127" s="48"/>
      <c r="B127" s="107" t="s">
        <v>265</v>
      </c>
      <c r="C127" s="34"/>
      <c r="D127" s="31">
        <v>8461.13</v>
      </c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3511</v>
      </c>
    </row>
    <row r="137" spans="1:4" ht="15" hidden="1">
      <c r="A137" s="32"/>
      <c r="B137" s="51" t="s">
        <v>196</v>
      </c>
      <c r="C137" s="30"/>
      <c r="D137" s="31">
        <v>288</v>
      </c>
    </row>
    <row r="138" spans="1:4" ht="15" hidden="1">
      <c r="A138" s="32"/>
      <c r="B138" s="51" t="s">
        <v>197</v>
      </c>
      <c r="C138" s="30"/>
      <c r="D138" s="31">
        <v>868</v>
      </c>
    </row>
    <row r="139" spans="1:4" ht="15" hidden="1">
      <c r="A139" s="32"/>
      <c r="B139" s="51" t="s">
        <v>198</v>
      </c>
      <c r="C139" s="30"/>
      <c r="D139" s="31">
        <v>548</v>
      </c>
    </row>
    <row r="140" spans="1:4" ht="15" hidden="1">
      <c r="A140" s="32"/>
      <c r="B140" s="51" t="s">
        <v>199</v>
      </c>
      <c r="C140" s="30"/>
      <c r="D140" s="31">
        <v>177</v>
      </c>
    </row>
    <row r="141" spans="1:4" ht="15" hidden="1">
      <c r="A141" s="32"/>
      <c r="B141" s="51" t="s">
        <v>200</v>
      </c>
      <c r="C141" s="30"/>
      <c r="D141" s="31">
        <v>1630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4338.47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25243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38.87</v>
      </c>
    </row>
    <row r="146" spans="1:4" ht="15" hidden="1">
      <c r="A146" s="24">
        <v>11</v>
      </c>
      <c r="B146" s="29" t="s">
        <v>201</v>
      </c>
      <c r="C146" s="30"/>
      <c r="D146" s="31">
        <f>D147+2068+12971+20246</f>
        <v>47233.1607</v>
      </c>
    </row>
    <row r="147" spans="1:4" ht="27.75" hidden="1">
      <c r="A147" s="25" t="s">
        <v>7</v>
      </c>
      <c r="B147" s="63" t="s">
        <v>202</v>
      </c>
      <c r="C147" s="55"/>
      <c r="D147" s="72">
        <f>10*78.5*12+(76334.46+176481.61)*0.01</f>
        <v>11948.1607</v>
      </c>
    </row>
    <row r="148" spans="1:4" ht="30" hidden="1">
      <c r="A148" s="56">
        <v>12</v>
      </c>
      <c r="B148" s="57" t="s">
        <v>184</v>
      </c>
      <c r="C148" s="30"/>
      <c r="D148" s="31">
        <v>1123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4" sqref="B14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421875" style="1" customWidth="1"/>
    <col min="4" max="4" width="24.281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253572.87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253572.87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220663.5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177970.02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177970.02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177970.02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296266.35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296266.35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287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189040.06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189040.06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280182.87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280182.87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4208.955041628122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113747.01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90516.89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71411.92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113747.01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138197.45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-6135.85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4208.955041628122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61802.68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49180.95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38800.56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61802.68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82079.37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-3644.26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161.79056509059617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270733.86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215442.9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169970.39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270733.86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275950.79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12860.79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11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15380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448435.5476</v>
      </c>
    </row>
    <row r="103" spans="1:4" ht="15" hidden="1">
      <c r="A103" s="24">
        <v>1</v>
      </c>
      <c r="B103" s="29" t="s">
        <v>155</v>
      </c>
      <c r="C103" s="30"/>
      <c r="D103" s="31">
        <v>28713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15338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7491.35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245533.78999999998</v>
      </c>
    </row>
    <row r="114" spans="1:4" ht="45" hidden="1">
      <c r="A114" s="44" t="s">
        <v>7</v>
      </c>
      <c r="B114" s="45" t="s">
        <v>165</v>
      </c>
      <c r="C114" s="46"/>
      <c r="D114" s="47">
        <v>95870</v>
      </c>
    </row>
    <row r="115" spans="1:4" ht="15" hidden="1">
      <c r="A115" s="48" t="s">
        <v>7</v>
      </c>
      <c r="B115" s="49" t="s">
        <v>166</v>
      </c>
      <c r="C115" s="34"/>
      <c r="D115" s="31">
        <v>29624</v>
      </c>
    </row>
    <row r="116" spans="1:4" ht="15" hidden="1">
      <c r="A116" s="48" t="s">
        <v>7</v>
      </c>
      <c r="B116" s="49" t="s">
        <v>167</v>
      </c>
      <c r="C116" s="34"/>
      <c r="D116" s="31">
        <v>9827.74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324</v>
      </c>
    </row>
    <row r="118" spans="1:4" ht="15" hidden="1">
      <c r="A118" s="48"/>
      <c r="B118" s="49" t="s">
        <v>248</v>
      </c>
      <c r="C118" s="34"/>
      <c r="D118" s="31">
        <v>324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6907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96909.05</v>
      </c>
    </row>
    <row r="126" spans="1:4" ht="15" hidden="1">
      <c r="A126" s="48"/>
      <c r="B126" s="49" t="s">
        <v>266</v>
      </c>
      <c r="C126" s="34"/>
      <c r="D126" s="31">
        <v>1755.64</v>
      </c>
    </row>
    <row r="127" spans="1:4" ht="15" hidden="1">
      <c r="A127" s="48"/>
      <c r="B127" s="49" t="s">
        <v>256</v>
      </c>
      <c r="C127" s="34"/>
      <c r="D127" s="31">
        <v>95153.41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6072</v>
      </c>
    </row>
    <row r="137" spans="1:4" ht="15" hidden="1">
      <c r="A137" s="48"/>
      <c r="B137" s="51" t="s">
        <v>172</v>
      </c>
      <c r="C137" s="34"/>
      <c r="D137" s="31">
        <v>498</v>
      </c>
    </row>
    <row r="138" spans="1:4" ht="15" hidden="1">
      <c r="A138" s="48"/>
      <c r="B138" s="51" t="s">
        <v>173</v>
      </c>
      <c r="C138" s="34"/>
      <c r="D138" s="31">
        <v>1501</v>
      </c>
    </row>
    <row r="139" spans="1:4" ht="15" hidden="1">
      <c r="A139" s="48"/>
      <c r="B139" s="51" t="s">
        <v>174</v>
      </c>
      <c r="C139" s="34"/>
      <c r="D139" s="31">
        <v>948</v>
      </c>
    </row>
    <row r="140" spans="1:4" ht="15" hidden="1">
      <c r="A140" s="48"/>
      <c r="B140" s="51" t="s">
        <v>175</v>
      </c>
      <c r="C140" s="34"/>
      <c r="D140" s="31">
        <v>306</v>
      </c>
    </row>
    <row r="141" spans="1:4" ht="15" hidden="1">
      <c r="A141" s="48"/>
      <c r="B141" s="51" t="s">
        <v>176</v>
      </c>
      <c r="C141" s="34"/>
      <c r="D141" s="31">
        <v>2819</v>
      </c>
    </row>
    <row r="142" spans="1:4" ht="15" hidden="1">
      <c r="A142" s="24">
        <v>7</v>
      </c>
      <c r="B142" s="29" t="s">
        <v>177</v>
      </c>
      <c r="C142" s="52"/>
      <c r="D142" s="31">
        <v>10913.83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7671.53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43670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61.94</v>
      </c>
    </row>
    <row r="146" spans="1:4" ht="15" hidden="1">
      <c r="A146" s="24">
        <v>11</v>
      </c>
      <c r="B146" s="29" t="s">
        <v>181</v>
      </c>
      <c r="C146" s="30"/>
      <c r="D146" s="31">
        <f>D147+3578+22440+35026</f>
        <v>87099.1076</v>
      </c>
    </row>
    <row r="147" spans="1:4" ht="30" hidden="1">
      <c r="A147" s="25" t="s">
        <v>182</v>
      </c>
      <c r="B147" s="54" t="s">
        <v>183</v>
      </c>
      <c r="C147" s="55"/>
      <c r="D147" s="72">
        <f>22*78.5*12+(177970.02+355140.74)*0.01</f>
        <v>26055.1076</v>
      </c>
    </row>
    <row r="148" spans="1:4" ht="30" hidden="1">
      <c r="A148" s="56">
        <v>12</v>
      </c>
      <c r="B148" s="57" t="s">
        <v>184</v>
      </c>
      <c r="C148" s="30"/>
      <c r="D148" s="31">
        <v>1943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8.8515625" style="1" customWidth="1"/>
    <col min="4" max="4" width="23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18445.35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18445.35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94191.36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110467.06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110467.06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110467.06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2169.649999999994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2169.649999999994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251</v>
      </c>
    </row>
    <row r="32" spans="1:4" s="9" customFormat="1" ht="51.7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29137.98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29137.98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4783.09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4783.09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1444.3189639222942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39032.72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44440.06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1061.95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39032.72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47422.98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-2105.54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1444.3189639222942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21208.05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24146.07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577.01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21208.05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28166.15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-1250.55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69.06124205191949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115564.32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131573.85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3144.13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115564.32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117791.2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5489.7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2645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163030.88040000002</v>
      </c>
    </row>
    <row r="103" spans="1:4" ht="15" hidden="1">
      <c r="A103" s="24">
        <v>1</v>
      </c>
      <c r="B103" s="29" t="s">
        <v>155</v>
      </c>
      <c r="C103" s="30"/>
      <c r="D103" s="31">
        <v>12323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6583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80290.36</v>
      </c>
    </row>
    <row r="114" spans="1:4" ht="45" hidden="1">
      <c r="A114" s="44" t="s">
        <v>7</v>
      </c>
      <c r="B114" s="45" t="s">
        <v>165</v>
      </c>
      <c r="C114" s="46"/>
      <c r="D114" s="47">
        <v>47123</v>
      </c>
    </row>
    <row r="115" spans="1:4" ht="15" hidden="1">
      <c r="A115" s="48" t="s">
        <v>7</v>
      </c>
      <c r="B115" s="49" t="s">
        <v>166</v>
      </c>
      <c r="C115" s="34"/>
      <c r="D115" s="31">
        <v>14561</v>
      </c>
    </row>
    <row r="116" spans="1:4" ht="15" hidden="1">
      <c r="A116" s="48" t="s">
        <v>7</v>
      </c>
      <c r="B116" s="49" t="s">
        <v>167</v>
      </c>
      <c r="C116" s="34"/>
      <c r="D116" s="31">
        <v>1309.45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138</v>
      </c>
    </row>
    <row r="118" spans="1:4" ht="15" hidden="1">
      <c r="A118" s="48"/>
      <c r="B118" s="49" t="s">
        <v>248</v>
      </c>
      <c r="C118" s="34"/>
      <c r="D118" s="31">
        <v>138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2948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11618.91</v>
      </c>
    </row>
    <row r="126" spans="1:4" ht="15" hidden="1">
      <c r="A126" s="48"/>
      <c r="B126" s="49" t="s">
        <v>251</v>
      </c>
      <c r="C126" s="34"/>
      <c r="D126" s="31">
        <v>11618.91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2592</v>
      </c>
    </row>
    <row r="137" spans="1:4" ht="15" hidden="1">
      <c r="A137" s="48"/>
      <c r="B137" s="51" t="s">
        <v>172</v>
      </c>
      <c r="C137" s="34"/>
      <c r="D137" s="31">
        <v>213</v>
      </c>
    </row>
    <row r="138" spans="1:4" ht="15" hidden="1">
      <c r="A138" s="48"/>
      <c r="B138" s="51" t="s">
        <v>173</v>
      </c>
      <c r="C138" s="34"/>
      <c r="D138" s="31">
        <v>641</v>
      </c>
    </row>
    <row r="139" spans="1:4" ht="15" hidden="1">
      <c r="A139" s="48"/>
      <c r="B139" s="51" t="s">
        <v>174</v>
      </c>
      <c r="C139" s="34"/>
      <c r="D139" s="31">
        <v>405</v>
      </c>
    </row>
    <row r="140" spans="1:4" ht="15" hidden="1">
      <c r="A140" s="48"/>
      <c r="B140" s="51" t="s">
        <v>175</v>
      </c>
      <c r="C140" s="34"/>
      <c r="D140" s="31">
        <v>130</v>
      </c>
    </row>
    <row r="141" spans="1:4" ht="15" hidden="1">
      <c r="A141" s="48"/>
      <c r="B141" s="51" t="s">
        <v>176</v>
      </c>
      <c r="C141" s="34"/>
      <c r="D141" s="31">
        <v>1203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2906.33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18641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46.99</v>
      </c>
    </row>
    <row r="146" spans="1:4" ht="15" hidden="1">
      <c r="A146" s="24">
        <v>11</v>
      </c>
      <c r="B146" s="29" t="s">
        <v>181</v>
      </c>
      <c r="C146" s="30"/>
      <c r="D146" s="31">
        <f>D147+1527+9579+14951</f>
        <v>37641.2704</v>
      </c>
    </row>
    <row r="147" spans="1:4" ht="30" hidden="1">
      <c r="A147" s="25" t="s">
        <v>182</v>
      </c>
      <c r="B147" s="54" t="s">
        <v>183</v>
      </c>
      <c r="C147" s="55"/>
      <c r="D147" s="72">
        <f>9*78.5*12+(110467.06+200159.98)*0.01</f>
        <v>11584.270400000001</v>
      </c>
    </row>
    <row r="148" spans="1:4" ht="30" hidden="1">
      <c r="A148" s="56">
        <v>12</v>
      </c>
      <c r="B148" s="57" t="s">
        <v>184</v>
      </c>
      <c r="C148" s="30"/>
      <c r="D148" s="31">
        <v>829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59.28125" style="3" customWidth="1"/>
    <col min="3" max="3" width="9.00390625" style="1" customWidth="1"/>
    <col min="4" max="4" width="24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75288.71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75288.71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92393.58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82058.15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82058.15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82058.15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85624.14000000001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85624.14000000001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251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62401.72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62401.72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D52+D72+D82+0.01</f>
        <v>79236.11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79236.11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1319.8734505087882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35669.58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32104.31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16781.01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35669.58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43336.92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-1924.12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1319.8734505087882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19395.47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17456.84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9124.74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19395.47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25758.88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-1143.67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67.74306783955635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113358.54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102028.05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53330.35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113358.54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115542.91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5384.92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16055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162413.6135</v>
      </c>
    </row>
    <row r="103" spans="1:4" ht="15" hidden="1">
      <c r="A103" s="24">
        <v>1</v>
      </c>
      <c r="B103" s="29" t="s">
        <v>155</v>
      </c>
      <c r="C103" s="30"/>
      <c r="D103" s="31">
        <v>12692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6780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828.38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76926.45999999999</v>
      </c>
    </row>
    <row r="114" spans="1:4" ht="45" hidden="1">
      <c r="A114" s="44" t="s">
        <v>7</v>
      </c>
      <c r="B114" s="45" t="s">
        <v>165</v>
      </c>
      <c r="C114" s="46"/>
      <c r="D114" s="47">
        <v>45564</v>
      </c>
    </row>
    <row r="115" spans="1:4" ht="15" hidden="1">
      <c r="A115" s="48" t="s">
        <v>7</v>
      </c>
      <c r="B115" s="49" t="s">
        <v>166</v>
      </c>
      <c r="C115" s="34"/>
      <c r="D115" s="31">
        <v>14079</v>
      </c>
    </row>
    <row r="116" spans="1:4" ht="15" hidden="1">
      <c r="A116" s="48" t="s">
        <v>7</v>
      </c>
      <c r="B116" s="49" t="s">
        <v>167</v>
      </c>
      <c r="C116" s="34"/>
      <c r="D116" s="31">
        <v>995.1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143</v>
      </c>
    </row>
    <row r="118" spans="1:4" ht="15" hidden="1">
      <c r="A118" s="48"/>
      <c r="B118" s="49" t="s">
        <v>248</v>
      </c>
      <c r="C118" s="34"/>
      <c r="D118" s="31">
        <v>143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3053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10408.36</v>
      </c>
    </row>
    <row r="126" spans="1:4" ht="15" hidden="1">
      <c r="A126" s="48"/>
      <c r="B126" s="49" t="s">
        <v>251</v>
      </c>
      <c r="C126" s="34"/>
      <c r="D126" s="31">
        <v>10408.36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2684</v>
      </c>
    </row>
    <row r="137" spans="1:4" ht="15" hidden="1">
      <c r="A137" s="48"/>
      <c r="B137" s="51" t="s">
        <v>172</v>
      </c>
      <c r="C137" s="34"/>
      <c r="D137" s="31">
        <v>220</v>
      </c>
    </row>
    <row r="138" spans="1:4" ht="15" hidden="1">
      <c r="A138" s="48"/>
      <c r="B138" s="51" t="s">
        <v>173</v>
      </c>
      <c r="C138" s="34"/>
      <c r="D138" s="31">
        <v>664</v>
      </c>
    </row>
    <row r="139" spans="1:4" ht="15" hidden="1">
      <c r="A139" s="48"/>
      <c r="B139" s="51" t="s">
        <v>174</v>
      </c>
      <c r="C139" s="34"/>
      <c r="D139" s="31">
        <v>419</v>
      </c>
    </row>
    <row r="140" spans="1:4" ht="15" hidden="1">
      <c r="A140" s="48"/>
      <c r="B140" s="51" t="s">
        <v>175</v>
      </c>
      <c r="C140" s="34"/>
      <c r="D140" s="31">
        <v>135</v>
      </c>
    </row>
    <row r="141" spans="1:4" ht="15" hidden="1">
      <c r="A141" s="48"/>
      <c r="B141" s="51" t="s">
        <v>176</v>
      </c>
      <c r="C141" s="34"/>
      <c r="D141" s="31">
        <v>1246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3410.75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19303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49.55</v>
      </c>
    </row>
    <row r="146" spans="1:4" ht="15" hidden="1">
      <c r="A146" s="24">
        <v>11</v>
      </c>
      <c r="B146" s="29" t="s">
        <v>181</v>
      </c>
      <c r="C146" s="30"/>
      <c r="D146" s="31">
        <f>D147+1581+9919+15482</f>
        <v>41564.4735</v>
      </c>
    </row>
    <row r="147" spans="1:4" ht="30" hidden="1">
      <c r="A147" s="25" t="s">
        <v>182</v>
      </c>
      <c r="B147" s="54" t="s">
        <v>183</v>
      </c>
      <c r="C147" s="55"/>
      <c r="D147" s="72">
        <f>13*78.5*12+(82058.15+151589.2)*0.01</f>
        <v>14582.4735</v>
      </c>
    </row>
    <row r="148" spans="1:4" ht="30" hidden="1">
      <c r="A148" s="56">
        <v>12</v>
      </c>
      <c r="B148" s="57" t="s">
        <v>184</v>
      </c>
      <c r="C148" s="30"/>
      <c r="D148" s="31">
        <v>859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20">
      <selection activeCell="B40" sqref="B4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77995.79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77995.79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93911.22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75057.21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75057.21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75057.21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96849.8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96849.8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5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36464.27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36464.27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65842.61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65842.61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1273.0827012025902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34405.06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28400.25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13457.96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34405.06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41800.59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-1855.91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1273.0827012025902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18699.97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15436.21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7314.72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18699.97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24835.2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-1102.66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68.85578715877038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115220.52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95110.75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45069.93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115220.52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117440.77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5473.37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10668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147378.62420000002</v>
      </c>
    </row>
    <row r="103" spans="1:4" ht="15" hidden="1">
      <c r="A103" s="24">
        <v>1</v>
      </c>
      <c r="B103" s="29" t="s">
        <v>155</v>
      </c>
      <c r="C103" s="30"/>
      <c r="D103" s="31">
        <v>12220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6528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59607.27</v>
      </c>
    </row>
    <row r="114" spans="1:4" ht="45" hidden="1">
      <c r="A114" s="44" t="s">
        <v>7</v>
      </c>
      <c r="B114" s="45" t="s">
        <v>165</v>
      </c>
      <c r="C114" s="46"/>
      <c r="D114" s="47">
        <v>40513</v>
      </c>
    </row>
    <row r="115" spans="1:4" ht="15" hidden="1">
      <c r="A115" s="48" t="s">
        <v>7</v>
      </c>
      <c r="B115" s="49" t="s">
        <v>166</v>
      </c>
      <c r="C115" s="34"/>
      <c r="D115" s="31">
        <v>12519</v>
      </c>
    </row>
    <row r="116" spans="1:4" ht="15" hidden="1">
      <c r="A116" s="48" t="s">
        <v>7</v>
      </c>
      <c r="B116" s="49" t="s">
        <v>167</v>
      </c>
      <c r="C116" s="34"/>
      <c r="D116" s="31">
        <v>912.27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138</v>
      </c>
    </row>
    <row r="118" spans="1:4" ht="15" hidden="1">
      <c r="A118" s="48"/>
      <c r="B118" s="49" t="s">
        <v>248</v>
      </c>
      <c r="C118" s="34"/>
      <c r="D118" s="31">
        <v>138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2940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2585</v>
      </c>
    </row>
    <row r="137" spans="1:4" ht="15" hidden="1">
      <c r="A137" s="48"/>
      <c r="B137" s="51" t="s">
        <v>172</v>
      </c>
      <c r="C137" s="34"/>
      <c r="D137" s="31">
        <v>212</v>
      </c>
    </row>
    <row r="138" spans="1:4" ht="15" hidden="1">
      <c r="A138" s="48"/>
      <c r="B138" s="51" t="s">
        <v>173</v>
      </c>
      <c r="C138" s="34"/>
      <c r="D138" s="31">
        <v>639</v>
      </c>
    </row>
    <row r="139" spans="1:4" ht="15" hidden="1">
      <c r="A139" s="48"/>
      <c r="B139" s="51" t="s">
        <v>174</v>
      </c>
      <c r="C139" s="34"/>
      <c r="D139" s="31">
        <v>404</v>
      </c>
    </row>
    <row r="140" spans="1:4" ht="15" hidden="1">
      <c r="A140" s="48"/>
      <c r="B140" s="51" t="s">
        <v>175</v>
      </c>
      <c r="C140" s="34"/>
      <c r="D140" s="31">
        <v>130</v>
      </c>
    </row>
    <row r="141" spans="1:4" ht="15" hidden="1">
      <c r="A141" s="48"/>
      <c r="B141" s="51" t="s">
        <v>176</v>
      </c>
      <c r="C141" s="34"/>
      <c r="D141" s="31">
        <v>1200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3430.25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18586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43.57</v>
      </c>
    </row>
    <row r="146" spans="1:4" ht="15" hidden="1">
      <c r="A146" s="24">
        <v>11</v>
      </c>
      <c r="B146" s="29" t="s">
        <v>181</v>
      </c>
      <c r="C146" s="30"/>
      <c r="D146" s="31">
        <f>D147+1523+9550+14906</f>
        <v>37539.044200000004</v>
      </c>
    </row>
    <row r="147" spans="1:4" ht="30" hidden="1">
      <c r="A147" s="25" t="s">
        <v>182</v>
      </c>
      <c r="B147" s="54" t="s">
        <v>183</v>
      </c>
      <c r="C147" s="55"/>
      <c r="D147" s="72">
        <f>10*78.5*12+(75057.21+138947.21)*0.01</f>
        <v>11560.0442</v>
      </c>
    </row>
    <row r="148" spans="1:4" ht="30" hidden="1">
      <c r="A148" s="56">
        <v>12</v>
      </c>
      <c r="B148" s="57" t="s">
        <v>184</v>
      </c>
      <c r="C148" s="30"/>
      <c r="D148" s="31">
        <v>827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3">
      <selection activeCell="B63" sqref="B63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8.57421875" style="1" customWidth="1"/>
    <col min="4" max="4" width="24.0039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26427.49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26427.49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147843.96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136855.94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136855.94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136855.94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37415.50999999998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37415.50999999998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 t="s">
        <v>250</v>
      </c>
    </row>
    <row r="32" spans="1:4" s="9" customFormat="1" ht="39.7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48001.91</f>
        <v>48001.91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48001.91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78731.66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78731.66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4.2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2431.3039777983354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65705.99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58566.53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18291.77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65705.99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79829.79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-3544.38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2431.3039777983354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35715.52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31834.75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9942.78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35715.52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47433.34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-2106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108.39925658555244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181390.98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161681.46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50497.11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181390.98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184886.31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8616.7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9503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215385.4368</v>
      </c>
    </row>
    <row r="103" spans="1:4" ht="15" hidden="1">
      <c r="A103" s="24">
        <v>1</v>
      </c>
      <c r="B103" s="29" t="s">
        <v>155</v>
      </c>
      <c r="C103" s="30"/>
      <c r="D103" s="31">
        <v>19238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10277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2149.65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93611.98</v>
      </c>
    </row>
    <row r="114" spans="1:4" ht="45" hidden="1">
      <c r="A114" s="44" t="s">
        <v>7</v>
      </c>
      <c r="B114" s="45" t="s">
        <v>165</v>
      </c>
      <c r="C114" s="46"/>
      <c r="D114" s="47">
        <v>62398</v>
      </c>
    </row>
    <row r="115" spans="1:4" ht="15" hidden="1">
      <c r="A115" s="48" t="s">
        <v>7</v>
      </c>
      <c r="B115" s="49" t="s">
        <v>166</v>
      </c>
      <c r="C115" s="34"/>
      <c r="D115" s="31">
        <v>19281</v>
      </c>
    </row>
    <row r="116" spans="1:4" ht="15" hidden="1">
      <c r="A116" s="48" t="s">
        <v>7</v>
      </c>
      <c r="B116" s="49" t="s">
        <v>167</v>
      </c>
      <c r="C116" s="34"/>
      <c r="D116" s="31">
        <v>1445.17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217</v>
      </c>
    </row>
    <row r="118" spans="1:4" ht="15" hidden="1">
      <c r="A118" s="48"/>
      <c r="B118" s="49" t="s">
        <v>248</v>
      </c>
      <c r="C118" s="34"/>
      <c r="D118" s="31">
        <v>217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4628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1573.81</v>
      </c>
    </row>
    <row r="126" spans="1:4" ht="15" hidden="1">
      <c r="A126" s="48"/>
      <c r="B126" s="49" t="s">
        <v>250</v>
      </c>
      <c r="C126" s="34"/>
      <c r="D126" s="31">
        <v>1573.81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4069</v>
      </c>
    </row>
    <row r="137" spans="1:4" ht="15" hidden="1">
      <c r="A137" s="48"/>
      <c r="B137" s="51" t="s">
        <v>172</v>
      </c>
      <c r="C137" s="34"/>
      <c r="D137" s="31">
        <v>334</v>
      </c>
    </row>
    <row r="138" spans="1:4" ht="15" hidden="1">
      <c r="A138" s="48"/>
      <c r="B138" s="51" t="s">
        <v>173</v>
      </c>
      <c r="C138" s="34"/>
      <c r="D138" s="31">
        <v>1006</v>
      </c>
    </row>
    <row r="139" spans="1:4" ht="15" hidden="1">
      <c r="A139" s="48"/>
      <c r="B139" s="51" t="s">
        <v>174</v>
      </c>
      <c r="C139" s="34"/>
      <c r="D139" s="31">
        <v>635</v>
      </c>
    </row>
    <row r="140" spans="1:4" ht="15" hidden="1">
      <c r="A140" s="48"/>
      <c r="B140" s="51" t="s">
        <v>175</v>
      </c>
      <c r="C140" s="34"/>
      <c r="D140" s="31">
        <v>205</v>
      </c>
    </row>
    <row r="141" spans="1:4" ht="15" hidden="1">
      <c r="A141" s="48"/>
      <c r="B141" s="51" t="s">
        <v>176</v>
      </c>
      <c r="C141" s="34"/>
      <c r="D141" s="31">
        <v>1889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3386.65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29259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68.77</v>
      </c>
    </row>
    <row r="146" spans="1:4" ht="15" hidden="1">
      <c r="A146" s="24">
        <v>11</v>
      </c>
      <c r="B146" s="29" t="s">
        <v>181</v>
      </c>
      <c r="C146" s="30"/>
      <c r="D146" s="31">
        <f>D147+2397+15035+23467</f>
        <v>56092.3868</v>
      </c>
    </row>
    <row r="147" spans="1:4" ht="30" hidden="1">
      <c r="A147" s="25" t="s">
        <v>182</v>
      </c>
      <c r="B147" s="54" t="s">
        <v>183</v>
      </c>
      <c r="C147" s="55"/>
      <c r="D147" s="72">
        <f>12*78.5*12+(136855.94+252082.74)*0.01</f>
        <v>15193.3868</v>
      </c>
    </row>
    <row r="148" spans="1:4" ht="30" hidden="1">
      <c r="A148" s="56">
        <v>12</v>
      </c>
      <c r="B148" s="57" t="s">
        <v>184</v>
      </c>
      <c r="C148" s="30"/>
      <c r="D148" s="31">
        <v>1302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52">
      <selection activeCell="B79" sqref="B7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164644.49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164644.49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193882.92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161286.6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161286.6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161286.6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197240.81000000003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197240.81000000003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5">
      <c r="A34" s="120" t="s">
        <v>62</v>
      </c>
      <c r="B34" s="120"/>
      <c r="C34" s="120"/>
      <c r="D34" s="120"/>
    </row>
    <row r="35" spans="1:4" s="9" customFormat="1" ht="15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5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113671.11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113671.11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122418.44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122418.44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3478.534320074006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94007.39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91860.12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30050.93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94007.39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114214.71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-5071.04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3478.534320074006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51073.77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49907.17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16326.53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51073.77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67830.44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-3011.62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142.1551011139265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237876.66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232443.2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76040.98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237876.66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242460.44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11299.96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/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9779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285705.0209</v>
      </c>
    </row>
    <row r="103" spans="1:4" ht="15" hidden="1">
      <c r="A103" s="24">
        <v>1</v>
      </c>
      <c r="B103" s="29" t="s">
        <v>155</v>
      </c>
      <c r="C103" s="30"/>
      <c r="D103" s="31">
        <v>25229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13477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1631.36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121347.98</v>
      </c>
    </row>
    <row r="114" spans="1:4" ht="45" hidden="1">
      <c r="A114" s="44" t="s">
        <v>7</v>
      </c>
      <c r="B114" s="45" t="s">
        <v>165</v>
      </c>
      <c r="C114" s="46"/>
      <c r="D114" s="47">
        <v>82330</v>
      </c>
    </row>
    <row r="115" spans="1:4" ht="15" hidden="1">
      <c r="A115" s="48" t="s">
        <v>7</v>
      </c>
      <c r="B115" s="49" t="s">
        <v>166</v>
      </c>
      <c r="C115" s="34"/>
      <c r="D115" s="31">
        <v>25440</v>
      </c>
    </row>
    <row r="116" spans="1:4" ht="15" hidden="1">
      <c r="A116" s="48" t="s">
        <v>7</v>
      </c>
      <c r="B116" s="49" t="s">
        <v>167</v>
      </c>
      <c r="C116" s="34"/>
      <c r="D116" s="31">
        <v>1887.98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285</v>
      </c>
    </row>
    <row r="118" spans="1:4" ht="15" hidden="1">
      <c r="A118" s="48"/>
      <c r="B118" s="49" t="s">
        <v>248</v>
      </c>
      <c r="C118" s="34"/>
      <c r="D118" s="31">
        <v>285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6069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5336</v>
      </c>
    </row>
    <row r="137" spans="1:4" ht="15" hidden="1">
      <c r="A137" s="48"/>
      <c r="B137" s="51" t="s">
        <v>172</v>
      </c>
      <c r="C137" s="34"/>
      <c r="D137" s="31">
        <v>438</v>
      </c>
    </row>
    <row r="138" spans="1:4" ht="15" hidden="1">
      <c r="A138" s="48"/>
      <c r="B138" s="51" t="s">
        <v>173</v>
      </c>
      <c r="C138" s="34"/>
      <c r="D138" s="31">
        <v>1319</v>
      </c>
    </row>
    <row r="139" spans="1:4" ht="15" hidden="1">
      <c r="A139" s="48"/>
      <c r="B139" s="51" t="s">
        <v>174</v>
      </c>
      <c r="C139" s="34"/>
      <c r="D139" s="31">
        <v>833</v>
      </c>
    </row>
    <row r="140" spans="1:4" ht="15" hidden="1">
      <c r="A140" s="48"/>
      <c r="B140" s="51" t="s">
        <v>175</v>
      </c>
      <c r="C140" s="34"/>
      <c r="D140" s="31">
        <v>269</v>
      </c>
    </row>
    <row r="141" spans="1:4" ht="15" hidden="1">
      <c r="A141" s="48"/>
      <c r="B141" s="51" t="s">
        <v>176</v>
      </c>
      <c r="C141" s="34"/>
      <c r="D141" s="31">
        <v>2477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5107.7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38370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63.01</v>
      </c>
    </row>
    <row r="146" spans="1:4" ht="15" hidden="1">
      <c r="A146" s="24">
        <v>11</v>
      </c>
      <c r="B146" s="29" t="s">
        <v>181</v>
      </c>
      <c r="C146" s="30"/>
      <c r="D146" s="31">
        <f>D147+3143+19717+30775</f>
        <v>78771.9709</v>
      </c>
    </row>
    <row r="147" spans="1:4" ht="30" hidden="1">
      <c r="A147" s="25" t="s">
        <v>182</v>
      </c>
      <c r="B147" s="54" t="s">
        <v>183</v>
      </c>
      <c r="C147" s="55"/>
      <c r="D147" s="72">
        <f>21*78.5*12+(161286.6+374210.49)*0.01</f>
        <v>25136.9709</v>
      </c>
    </row>
    <row r="148" spans="1:4" ht="30" hidden="1">
      <c r="A148" s="56">
        <v>12</v>
      </c>
      <c r="B148" s="57" t="s">
        <v>184</v>
      </c>
      <c r="C148" s="30"/>
      <c r="D148" s="31">
        <v>1707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9">
      <selection activeCell="B82" sqref="B8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f>26312.49</f>
        <v>26312.49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26312.49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162409.38+55409.64</f>
        <v>217819.02000000002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45948.4+132001.44</f>
        <v>177949.84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177949.84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177949.84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66181.67000000001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56720.43+9461.24</f>
        <v>66181.67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35910.73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35910.73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81926.81999999999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81926.81999999999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2704.004810360777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73075.73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62300.55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19184.07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73075.73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88783.69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-3941.92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2704.004810360777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39737.39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33878.03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10431.98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39737.39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52774.73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-2343.15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119.07871587703782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199261.56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169880.01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52310.77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199261.56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203101.25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9465.61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8772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301301.1103</v>
      </c>
    </row>
    <row r="103" spans="1:4" ht="15" hidden="1">
      <c r="A103" s="24">
        <v>1</v>
      </c>
      <c r="B103" s="29" t="s">
        <v>155</v>
      </c>
      <c r="C103" s="30"/>
      <c r="D103" s="31">
        <v>21133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11289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9026.76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135033.88</v>
      </c>
    </row>
    <row r="114" spans="1:4" ht="45" hidden="1">
      <c r="A114" s="44" t="s">
        <v>7</v>
      </c>
      <c r="B114" s="45" t="s">
        <v>165</v>
      </c>
      <c r="C114" s="46"/>
      <c r="D114" s="47">
        <v>91902</v>
      </c>
    </row>
    <row r="115" spans="1:4" ht="15" hidden="1">
      <c r="A115" s="48" t="s">
        <v>7</v>
      </c>
      <c r="B115" s="49" t="s">
        <v>166</v>
      </c>
      <c r="C115" s="34"/>
      <c r="D115" s="31">
        <v>28398</v>
      </c>
    </row>
    <row r="116" spans="1:4" ht="15" hidden="1">
      <c r="A116" s="48" t="s">
        <v>7</v>
      </c>
      <c r="B116" s="49" t="s">
        <v>167</v>
      </c>
      <c r="C116" s="34"/>
      <c r="D116" s="31">
        <v>1600.88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320</v>
      </c>
    </row>
    <row r="118" spans="1:4" ht="15" hidden="1">
      <c r="A118" s="48"/>
      <c r="B118" s="49" t="s">
        <v>248</v>
      </c>
      <c r="C118" s="34"/>
      <c r="D118" s="31">
        <v>320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6818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5995</v>
      </c>
    </row>
    <row r="137" spans="1:4" ht="15" hidden="1">
      <c r="A137" s="48"/>
      <c r="B137" s="51" t="s">
        <v>172</v>
      </c>
      <c r="C137" s="34"/>
      <c r="D137" s="31">
        <v>492</v>
      </c>
    </row>
    <row r="138" spans="1:4" ht="15" hidden="1">
      <c r="A138" s="48"/>
      <c r="B138" s="51" t="s">
        <v>173</v>
      </c>
      <c r="C138" s="34"/>
      <c r="D138" s="31">
        <v>1482</v>
      </c>
    </row>
    <row r="139" spans="1:4" ht="15" hidden="1">
      <c r="A139" s="48"/>
      <c r="B139" s="51" t="s">
        <v>174</v>
      </c>
      <c r="C139" s="34"/>
      <c r="D139" s="31">
        <v>936</v>
      </c>
    </row>
    <row r="140" spans="1:4" ht="15" hidden="1">
      <c r="A140" s="48"/>
      <c r="B140" s="51" t="s">
        <v>175</v>
      </c>
      <c r="C140" s="34"/>
      <c r="D140" s="31">
        <v>302</v>
      </c>
    </row>
    <row r="141" spans="1:4" ht="15" hidden="1">
      <c r="A141" s="48"/>
      <c r="B141" s="51" t="s">
        <v>176</v>
      </c>
      <c r="C141" s="34"/>
      <c r="D141" s="31">
        <v>2783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4185.66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43108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66.21</v>
      </c>
    </row>
    <row r="146" spans="1:4" ht="15" hidden="1">
      <c r="A146" s="24">
        <v>11</v>
      </c>
      <c r="B146" s="29" t="s">
        <v>181</v>
      </c>
      <c r="C146" s="30"/>
      <c r="D146" s="31">
        <f>D147+3531+22151+34574</f>
        <v>75540.60029999999</v>
      </c>
    </row>
    <row r="147" spans="1:4" ht="30" hidden="1">
      <c r="A147" s="25" t="s">
        <v>182</v>
      </c>
      <c r="B147" s="54" t="s">
        <v>183</v>
      </c>
      <c r="C147" s="55"/>
      <c r="D147" s="72">
        <f>12*78.5*12+(132001.44+266058.59)*0.01</f>
        <v>15284.6003</v>
      </c>
    </row>
    <row r="148" spans="1:4" ht="30" hidden="1">
      <c r="A148" s="56">
        <v>12</v>
      </c>
      <c r="B148" s="57" t="s">
        <v>184</v>
      </c>
      <c r="C148" s="30"/>
      <c r="D148" s="31">
        <v>1918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61">
      <selection activeCell="B93" sqref="B93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140625" style="1" customWidth="1"/>
    <col min="4" max="4" width="24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f>109171.4+67808.52</f>
        <v>176979.91999999998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176979.91999999998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170644.44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161684.32+67808.52</f>
        <v>229492.84000000003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229492.84000000003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229492.84000000003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118131.51999999996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118131.51999999996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 t="s">
        <v>257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67755.78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67755.78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98980.95000000001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/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/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4.2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3109.3047178538395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84028.96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76290.69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24529.61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84028.96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102091.37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-4532.77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3109.3047178538395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45675.8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41469.49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13333.62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45675.8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60661.46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-2693.32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125.11690251948177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209365.62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190085.03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61117.72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209365.62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213400.01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9945.59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9982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260799.1053</v>
      </c>
    </row>
    <row r="103" spans="1:4" ht="15" hidden="1">
      <c r="A103" s="24">
        <v>1</v>
      </c>
      <c r="B103" s="29" t="s">
        <v>155</v>
      </c>
      <c r="C103" s="30"/>
      <c r="D103" s="31">
        <v>22182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11850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9026.76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110196.40999999999</v>
      </c>
    </row>
    <row r="114" spans="1:4" ht="45" hidden="1">
      <c r="A114" s="44" t="s">
        <v>7</v>
      </c>
      <c r="B114" s="45" t="s">
        <v>165</v>
      </c>
      <c r="C114" s="46"/>
      <c r="D114" s="47">
        <v>70862</v>
      </c>
    </row>
    <row r="115" spans="1:4" ht="15" hidden="1">
      <c r="A115" s="48" t="s">
        <v>7</v>
      </c>
      <c r="B115" s="49" t="s">
        <v>166</v>
      </c>
      <c r="C115" s="34"/>
      <c r="D115" s="31">
        <v>21896</v>
      </c>
    </row>
    <row r="116" spans="1:4" ht="15" hidden="1">
      <c r="A116" s="48" t="s">
        <v>7</v>
      </c>
      <c r="B116" s="49" t="s">
        <v>167</v>
      </c>
      <c r="C116" s="34"/>
      <c r="D116" s="31">
        <v>1655.12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251</v>
      </c>
    </row>
    <row r="118" spans="1:4" ht="15" hidden="1">
      <c r="A118" s="48"/>
      <c r="B118" s="49" t="s">
        <v>248</v>
      </c>
      <c r="C118" s="34"/>
      <c r="D118" s="31">
        <v>251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5343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5493.29</v>
      </c>
    </row>
    <row r="126" spans="1:4" ht="15" hidden="1">
      <c r="A126" s="48"/>
      <c r="B126" s="49" t="s">
        <v>257</v>
      </c>
      <c r="C126" s="34"/>
      <c r="D126" s="31">
        <v>5493.29</v>
      </c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4696</v>
      </c>
    </row>
    <row r="137" spans="1:4" ht="15" hidden="1">
      <c r="A137" s="48"/>
      <c r="B137" s="51" t="s">
        <v>172</v>
      </c>
      <c r="C137" s="34"/>
      <c r="D137" s="31">
        <v>385</v>
      </c>
    </row>
    <row r="138" spans="1:4" ht="15" hidden="1">
      <c r="A138" s="48"/>
      <c r="B138" s="51" t="s">
        <v>173</v>
      </c>
      <c r="C138" s="34"/>
      <c r="D138" s="31">
        <v>1161</v>
      </c>
    </row>
    <row r="139" spans="1:4" ht="15" hidden="1">
      <c r="A139" s="48"/>
      <c r="B139" s="51" t="s">
        <v>174</v>
      </c>
      <c r="C139" s="34"/>
      <c r="D139" s="31">
        <v>733</v>
      </c>
    </row>
    <row r="140" spans="1:4" ht="15" hidden="1">
      <c r="A140" s="48"/>
      <c r="B140" s="51" t="s">
        <v>175</v>
      </c>
      <c r="C140" s="34"/>
      <c r="D140" s="31">
        <v>236</v>
      </c>
    </row>
    <row r="141" spans="1:4" ht="15" hidden="1">
      <c r="A141" s="48"/>
      <c r="B141" s="51" t="s">
        <v>176</v>
      </c>
      <c r="C141" s="34"/>
      <c r="D141" s="31">
        <v>2181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4270.29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33778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68.35</v>
      </c>
    </row>
    <row r="146" spans="1:4" ht="15" hidden="1">
      <c r="A146" s="24">
        <v>11</v>
      </c>
      <c r="B146" s="29" t="s">
        <v>181</v>
      </c>
      <c r="C146" s="30"/>
      <c r="D146" s="31">
        <f>D147+2767+17357+27091</f>
        <v>67924.2953</v>
      </c>
    </row>
    <row r="147" spans="1:4" ht="30" hidden="1">
      <c r="A147" s="25" t="s">
        <v>182</v>
      </c>
      <c r="B147" s="54" t="s">
        <v>183</v>
      </c>
      <c r="C147" s="55"/>
      <c r="D147" s="72">
        <f>17*78.5*12+(161684.32+307845.21)*0.01</f>
        <v>20709.2953</v>
      </c>
    </row>
    <row r="148" spans="1:4" ht="30" hidden="1">
      <c r="A148" s="56">
        <v>12</v>
      </c>
      <c r="B148" s="57" t="s">
        <v>184</v>
      </c>
      <c r="C148" s="30"/>
      <c r="D148" s="31">
        <v>1503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6">
      <selection activeCell="B96" sqref="B96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8.57421875" style="1" customWidth="1"/>
    <col min="4" max="4" width="24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272028.55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272028.55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157036.5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124717.4</f>
        <v>124717.4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124717.4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D16</f>
        <v>124717.4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304347.65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304347.65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68" t="s">
        <v>282</v>
      </c>
    </row>
    <row r="32" spans="1:4" s="9" customFormat="1" ht="39.7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171120.82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171120.82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260338.90999999997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260338.90999999997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2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2420.381498612396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65410.81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45535.91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57995.07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65410.81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79471.16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-3528.45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2420.381498612396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35547.81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24746.7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31517.69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35547.81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47210.6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-2096.11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115.13925276091219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192669.42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134127.34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170826.15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192669.42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196382.08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9152.46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12907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264149.7535</v>
      </c>
    </row>
    <row r="103" spans="1:4" ht="15" hidden="1">
      <c r="A103" s="24">
        <v>1</v>
      </c>
      <c r="B103" s="29" t="s">
        <v>155</v>
      </c>
      <c r="C103" s="30"/>
      <c r="D103" s="31">
        <v>20305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10847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7491.35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129162.91</v>
      </c>
    </row>
    <row r="114" spans="1:4" ht="45" hidden="1">
      <c r="A114" s="44" t="s">
        <v>7</v>
      </c>
      <c r="B114" s="45" t="s">
        <v>165</v>
      </c>
      <c r="C114" s="46"/>
      <c r="D114" s="47">
        <v>73334</v>
      </c>
    </row>
    <row r="115" spans="1:4" ht="15" hidden="1">
      <c r="A115" s="48" t="s">
        <v>7</v>
      </c>
      <c r="B115" s="49" t="s">
        <v>166</v>
      </c>
      <c r="C115" s="34"/>
      <c r="D115" s="31">
        <v>22660</v>
      </c>
    </row>
    <row r="116" spans="1:4" ht="15" hidden="1">
      <c r="A116" s="48" t="s">
        <v>7</v>
      </c>
      <c r="B116" s="49" t="s">
        <v>167</v>
      </c>
      <c r="C116" s="34"/>
      <c r="D116" s="31">
        <v>1539.08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231</v>
      </c>
    </row>
    <row r="118" spans="1:4" ht="15" hidden="1">
      <c r="A118" s="48"/>
      <c r="B118" s="49" t="s">
        <v>248</v>
      </c>
      <c r="C118" s="34"/>
      <c r="D118" s="31">
        <v>231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4916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22161.829999999998</v>
      </c>
    </row>
    <row r="126" spans="1:4" ht="15" hidden="1">
      <c r="A126" s="48"/>
      <c r="B126" s="49" t="s">
        <v>250</v>
      </c>
      <c r="C126" s="34"/>
      <c r="D126" s="31">
        <v>1108.1</v>
      </c>
    </row>
    <row r="127" spans="1:4" ht="15" hidden="1">
      <c r="A127" s="48"/>
      <c r="B127" s="49" t="s">
        <v>261</v>
      </c>
      <c r="C127" s="34"/>
      <c r="D127" s="31">
        <v>21053.73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4321</v>
      </c>
    </row>
    <row r="137" spans="1:4" ht="15" hidden="1">
      <c r="A137" s="48"/>
      <c r="B137" s="51" t="s">
        <v>172</v>
      </c>
      <c r="C137" s="34"/>
      <c r="D137" s="31">
        <v>354</v>
      </c>
    </row>
    <row r="138" spans="1:4" ht="15" hidden="1">
      <c r="A138" s="48"/>
      <c r="B138" s="51" t="s">
        <v>173</v>
      </c>
      <c r="C138" s="34"/>
      <c r="D138" s="31">
        <v>1068</v>
      </c>
    </row>
    <row r="139" spans="1:4" ht="15" hidden="1">
      <c r="A139" s="48"/>
      <c r="B139" s="51" t="s">
        <v>174</v>
      </c>
      <c r="C139" s="34"/>
      <c r="D139" s="31">
        <v>675</v>
      </c>
    </row>
    <row r="140" spans="1:4" ht="15" hidden="1">
      <c r="A140" s="48"/>
      <c r="B140" s="51" t="s">
        <v>175</v>
      </c>
      <c r="C140" s="34"/>
      <c r="D140" s="31">
        <v>218</v>
      </c>
    </row>
    <row r="141" spans="1:4" ht="15" hidden="1">
      <c r="A141" s="48"/>
      <c r="B141" s="51" t="s">
        <v>176</v>
      </c>
      <c r="C141" s="34"/>
      <c r="D141" s="31">
        <v>2006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4841.07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31078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62.15</v>
      </c>
    </row>
    <row r="146" spans="1:4" ht="15" hidden="1">
      <c r="A146" s="24">
        <v>11</v>
      </c>
      <c r="B146" s="29" t="s">
        <v>181</v>
      </c>
      <c r="C146" s="30"/>
      <c r="D146" s="31">
        <f>D147+2546+15970+24926</f>
        <v>58979.273499999996</v>
      </c>
    </row>
    <row r="147" spans="1:4" ht="30" hidden="1">
      <c r="A147" s="25" t="s">
        <v>182</v>
      </c>
      <c r="B147" s="54" t="s">
        <v>183</v>
      </c>
      <c r="C147" s="55"/>
      <c r="D147" s="72">
        <f>13*78.5*12+(124717.4+204409.95)*0.01</f>
        <v>15537.2735</v>
      </c>
    </row>
    <row r="148" spans="1:4" ht="30" hidden="1">
      <c r="A148" s="56">
        <v>12</v>
      </c>
      <c r="B148" s="57" t="s">
        <v>184</v>
      </c>
      <c r="C148" s="30"/>
      <c r="D148" s="31">
        <v>1383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30318.26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30318.26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155494.32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118038.09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118038.09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118038.09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67774.49000000002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67774.49000000002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 t="s">
        <v>250</v>
      </c>
    </row>
    <row r="32" spans="1:4" s="9" customFormat="1" ht="50.25" customHeight="1">
      <c r="A32" s="19" t="s">
        <v>60</v>
      </c>
      <c r="B32" s="16" t="s">
        <v>55</v>
      </c>
      <c r="C32" s="8" t="s">
        <v>7</v>
      </c>
      <c r="D32" s="68" t="s">
        <v>272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15889.06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15889.06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1570.0442648190915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40789.75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44956.04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40789.75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49557.69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-2200.32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1570.0442648190915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21947.79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24189.55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21947.79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29148.59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-1294.17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57.5571181427535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92822.94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102303.94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92822.94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94611.6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4409.41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7248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230968.92630000002</v>
      </c>
    </row>
    <row r="103" spans="1:4" ht="15" hidden="1">
      <c r="A103" s="24">
        <v>1</v>
      </c>
      <c r="B103" s="29" t="s">
        <v>155</v>
      </c>
      <c r="C103" s="30"/>
      <c r="D103" s="31">
        <v>20431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10914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7060.26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96235.29000000001</v>
      </c>
    </row>
    <row r="114" spans="1:4" ht="45" hidden="1">
      <c r="A114" s="44" t="s">
        <v>7</v>
      </c>
      <c r="B114" s="45" t="s">
        <v>165</v>
      </c>
      <c r="C114" s="46"/>
      <c r="D114" s="47">
        <v>63712</v>
      </c>
    </row>
    <row r="115" spans="1:4" ht="15" hidden="1">
      <c r="A115" s="48" t="s">
        <v>7</v>
      </c>
      <c r="B115" s="49" t="s">
        <v>190</v>
      </c>
      <c r="C115" s="34"/>
      <c r="D115" s="31">
        <v>19687</v>
      </c>
    </row>
    <row r="116" spans="1:4" ht="15" hidden="1">
      <c r="A116" s="48" t="s">
        <v>7</v>
      </c>
      <c r="B116" s="49" t="s">
        <v>191</v>
      </c>
      <c r="C116" s="34"/>
      <c r="D116" s="31">
        <v>2757.71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231</v>
      </c>
    </row>
    <row r="118" spans="1:4" ht="15" hidden="1">
      <c r="A118" s="48"/>
      <c r="B118" s="49" t="s">
        <v>248</v>
      </c>
      <c r="C118" s="34"/>
      <c r="D118" s="31">
        <v>231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4915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612.58</v>
      </c>
    </row>
    <row r="126" spans="1:4" ht="15" hidden="1">
      <c r="A126" s="48"/>
      <c r="B126" s="49" t="s">
        <v>250</v>
      </c>
      <c r="C126" s="34"/>
      <c r="D126" s="31">
        <v>612.58</v>
      </c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4320</v>
      </c>
    </row>
    <row r="137" spans="1:4" ht="15" hidden="1">
      <c r="A137" s="32"/>
      <c r="B137" s="51" t="s">
        <v>196</v>
      </c>
      <c r="C137" s="30"/>
      <c r="D137" s="31">
        <v>354</v>
      </c>
    </row>
    <row r="138" spans="1:4" ht="15" hidden="1">
      <c r="A138" s="32"/>
      <c r="B138" s="51" t="s">
        <v>197</v>
      </c>
      <c r="C138" s="30"/>
      <c r="D138" s="31">
        <v>1068</v>
      </c>
    </row>
    <row r="139" spans="1:4" ht="15" hidden="1">
      <c r="A139" s="32"/>
      <c r="B139" s="51" t="s">
        <v>198</v>
      </c>
      <c r="C139" s="30"/>
      <c r="D139" s="31">
        <v>675</v>
      </c>
    </row>
    <row r="140" spans="1:4" ht="15" hidden="1">
      <c r="A140" s="32"/>
      <c r="B140" s="51" t="s">
        <v>199</v>
      </c>
      <c r="C140" s="30"/>
      <c r="D140" s="31">
        <v>217</v>
      </c>
    </row>
    <row r="141" spans="1:4" ht="15" hidden="1">
      <c r="A141" s="32"/>
      <c r="B141" s="51" t="s">
        <v>200</v>
      </c>
      <c r="C141" s="30"/>
      <c r="D141" s="31">
        <v>2006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5227.94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31073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68.56</v>
      </c>
    </row>
    <row r="146" spans="1:4" ht="15" hidden="1">
      <c r="A146" s="24">
        <v>11</v>
      </c>
      <c r="B146" s="29" t="s">
        <v>201</v>
      </c>
      <c r="C146" s="30"/>
      <c r="D146" s="31">
        <f>D147+2546+15967+24922</f>
        <v>58575.8763</v>
      </c>
    </row>
    <row r="147" spans="1:4" ht="27.75" hidden="1">
      <c r="A147" s="25" t="s">
        <v>7</v>
      </c>
      <c r="B147" s="63" t="s">
        <v>202</v>
      </c>
      <c r="C147" s="55"/>
      <c r="D147" s="72">
        <f>13*78.5*12+(118038.09+171449.54)*0.01</f>
        <v>15140.8763</v>
      </c>
    </row>
    <row r="148" spans="1:4" ht="30" hidden="1">
      <c r="A148" s="56">
        <v>12</v>
      </c>
      <c r="B148" s="57" t="s">
        <v>184</v>
      </c>
      <c r="C148" s="30"/>
      <c r="D148" s="31">
        <v>1383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48"/>
  <sheetViews>
    <sheetView tabSelected="1" view="pageLayout" zoomScaleSheetLayoutView="12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9.7109375" style="3" customWidth="1"/>
    <col min="3" max="3" width="6.7109375" style="1" customWidth="1"/>
    <col min="4" max="4" width="26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6153.52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6153.52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109698.84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101305.73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101305.73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101305.73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14546.630000000005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14546.630000000005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 customHeight="1">
      <c r="A31" s="19" t="s">
        <v>59</v>
      </c>
      <c r="B31" s="16" t="s">
        <v>52</v>
      </c>
      <c r="C31" s="8" t="s">
        <v>7</v>
      </c>
      <c r="D31" s="68" t="s">
        <v>288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11349.79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11349.79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23549.15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23549.15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1564.3670675300648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42277.02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39696.12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4982.07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42277.02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51364.66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-2280.55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1564.3670675300648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22966.53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21564.48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2706.46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22966.53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30501.56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-1354.24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/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80.43135965960703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134590.62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126374.21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15860.62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134590.62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137184.13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6393.52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9578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201877.7354</v>
      </c>
    </row>
    <row r="103" spans="1:4" ht="15" hidden="1">
      <c r="A103" s="24">
        <v>1</v>
      </c>
      <c r="B103" s="29" t="s">
        <v>155</v>
      </c>
      <c r="C103" s="30"/>
      <c r="D103" s="31">
        <v>14274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7625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103473.84</v>
      </c>
    </row>
    <row r="114" spans="1:4" ht="45" hidden="1">
      <c r="A114" s="44" t="s">
        <v>7</v>
      </c>
      <c r="B114" s="45" t="s">
        <v>165</v>
      </c>
      <c r="C114" s="46"/>
      <c r="D114" s="47">
        <v>44514</v>
      </c>
    </row>
    <row r="115" spans="1:4" ht="15" hidden="1">
      <c r="A115" s="48" t="s">
        <v>7</v>
      </c>
      <c r="B115" s="49" t="s">
        <v>166</v>
      </c>
      <c r="C115" s="34"/>
      <c r="D115" s="31">
        <v>13755</v>
      </c>
    </row>
    <row r="116" spans="1:4" ht="15" hidden="1">
      <c r="A116" s="48" t="s">
        <v>7</v>
      </c>
      <c r="B116" s="49" t="s">
        <v>167</v>
      </c>
      <c r="C116" s="34"/>
      <c r="D116" s="31">
        <v>1066.79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161</v>
      </c>
    </row>
    <row r="118" spans="1:4" ht="15" hidden="1">
      <c r="A118" s="48"/>
      <c r="B118" s="49" t="s">
        <v>248</v>
      </c>
      <c r="C118" s="34"/>
      <c r="D118" s="31">
        <v>161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3434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37524.049999999996</v>
      </c>
    </row>
    <row r="126" spans="1:4" ht="15" hidden="1">
      <c r="A126" s="48"/>
      <c r="B126" s="49" t="s">
        <v>267</v>
      </c>
      <c r="C126" s="34"/>
      <c r="D126" s="31">
        <v>34359.56</v>
      </c>
    </row>
    <row r="127" spans="1:4" ht="15" hidden="1">
      <c r="A127" s="48"/>
      <c r="B127" s="49" t="s">
        <v>257</v>
      </c>
      <c r="C127" s="34"/>
      <c r="D127" s="31">
        <v>3164.49</v>
      </c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3019</v>
      </c>
    </row>
    <row r="137" spans="1:4" ht="15" hidden="1">
      <c r="A137" s="48"/>
      <c r="B137" s="51" t="s">
        <v>172</v>
      </c>
      <c r="C137" s="34"/>
      <c r="D137" s="31">
        <v>248</v>
      </c>
    </row>
    <row r="138" spans="1:4" ht="15" hidden="1">
      <c r="A138" s="48"/>
      <c r="B138" s="51" t="s">
        <v>173</v>
      </c>
      <c r="C138" s="34"/>
      <c r="D138" s="31">
        <v>746</v>
      </c>
    </row>
    <row r="139" spans="1:4" ht="15" hidden="1">
      <c r="A139" s="48"/>
      <c r="B139" s="51" t="s">
        <v>174</v>
      </c>
      <c r="C139" s="34"/>
      <c r="D139" s="31">
        <v>471</v>
      </c>
    </row>
    <row r="140" spans="1:4" ht="15" hidden="1">
      <c r="A140" s="48"/>
      <c r="B140" s="51" t="s">
        <v>175</v>
      </c>
      <c r="C140" s="34"/>
      <c r="D140" s="31">
        <v>152</v>
      </c>
    </row>
    <row r="141" spans="1:4" ht="15" hidden="1">
      <c r="A141" s="48"/>
      <c r="B141" s="51" t="s">
        <v>176</v>
      </c>
      <c r="C141" s="34"/>
      <c r="D141" s="31">
        <v>1402</v>
      </c>
    </row>
    <row r="142" spans="1:4" ht="15" hidden="1">
      <c r="A142" s="24">
        <v>7</v>
      </c>
      <c r="B142" s="29" t="s">
        <v>177</v>
      </c>
      <c r="C142" s="52"/>
      <c r="D142" s="31">
        <v>4827.56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3481.55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21710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35.45</v>
      </c>
    </row>
    <row r="146" spans="1:4" ht="15" hidden="1">
      <c r="A146" s="24">
        <v>11</v>
      </c>
      <c r="B146" s="29" t="s">
        <v>181</v>
      </c>
      <c r="C146" s="30"/>
      <c r="D146" s="31">
        <f>D147+1779+11156+17412</f>
        <v>41714.4054</v>
      </c>
    </row>
    <row r="147" spans="1:4" ht="30" hidden="1">
      <c r="A147" s="25" t="s">
        <v>182</v>
      </c>
      <c r="B147" s="54" t="s">
        <v>183</v>
      </c>
      <c r="C147" s="55"/>
      <c r="D147" s="72">
        <f>9*78.5*12+(101305.73+187634.81)*0.01</f>
        <v>11367.4054</v>
      </c>
    </row>
    <row r="148" spans="1:4" ht="30" hidden="1">
      <c r="A148" s="56">
        <v>12</v>
      </c>
      <c r="B148" s="57" t="s">
        <v>184</v>
      </c>
      <c r="C148" s="30"/>
      <c r="D148" s="31">
        <v>966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95"/>
  <sheetViews>
    <sheetView zoomScale="90" zoomScaleNormal="90" zoomScalePageLayoutView="0" workbookViewId="0" topLeftCell="A43">
      <selection activeCell="AR69" sqref="AR69"/>
    </sheetView>
  </sheetViews>
  <sheetFormatPr defaultColWidth="9.140625" defaultRowHeight="15"/>
  <cols>
    <col min="1" max="1" width="9.140625" style="99" customWidth="1"/>
    <col min="2" max="2" width="57.57421875" style="99" customWidth="1"/>
    <col min="3" max="3" width="9.140625" style="99" customWidth="1"/>
    <col min="4" max="44" width="19.57421875" style="99" customWidth="1"/>
    <col min="45" max="16384" width="9.140625" style="99" customWidth="1"/>
  </cols>
  <sheetData>
    <row r="1" spans="1:4" ht="15">
      <c r="A1" s="125" t="s">
        <v>206</v>
      </c>
      <c r="B1" s="125"/>
      <c r="C1" s="125"/>
      <c r="D1" s="125"/>
    </row>
    <row r="2" spans="4:44" ht="15">
      <c r="D2" s="111" t="s">
        <v>207</v>
      </c>
      <c r="E2" s="111" t="s">
        <v>208</v>
      </c>
      <c r="F2" s="111" t="s">
        <v>209</v>
      </c>
      <c r="G2" s="111" t="s">
        <v>210</v>
      </c>
      <c r="H2" s="111" t="s">
        <v>211</v>
      </c>
      <c r="I2" s="111" t="s">
        <v>212</v>
      </c>
      <c r="J2" s="111" t="s">
        <v>213</v>
      </c>
      <c r="K2" s="111" t="s">
        <v>214</v>
      </c>
      <c r="L2" s="111" t="s">
        <v>215</v>
      </c>
      <c r="M2" s="111" t="s">
        <v>216</v>
      </c>
      <c r="N2" s="111" t="s">
        <v>217</v>
      </c>
      <c r="O2" s="111" t="s">
        <v>218</v>
      </c>
      <c r="P2" s="111" t="s">
        <v>219</v>
      </c>
      <c r="Q2" s="111" t="s">
        <v>220</v>
      </c>
      <c r="R2" s="111" t="s">
        <v>221</v>
      </c>
      <c r="S2" s="111" t="s">
        <v>222</v>
      </c>
      <c r="T2" s="111" t="s">
        <v>223</v>
      </c>
      <c r="U2" s="111" t="s">
        <v>224</v>
      </c>
      <c r="V2" s="111" t="s">
        <v>225</v>
      </c>
      <c r="W2" s="111" t="s">
        <v>226</v>
      </c>
      <c r="X2" s="111" t="s">
        <v>227</v>
      </c>
      <c r="Y2" s="111" t="s">
        <v>228</v>
      </c>
      <c r="Z2" s="111" t="s">
        <v>229</v>
      </c>
      <c r="AA2" s="111" t="s">
        <v>230</v>
      </c>
      <c r="AB2" s="111" t="s">
        <v>231</v>
      </c>
      <c r="AC2" s="111" t="s">
        <v>232</v>
      </c>
      <c r="AD2" s="111" t="s">
        <v>233</v>
      </c>
      <c r="AE2" s="111" t="s">
        <v>235</v>
      </c>
      <c r="AF2" s="111" t="s">
        <v>234</v>
      </c>
      <c r="AG2" s="111" t="s">
        <v>237</v>
      </c>
      <c r="AH2" s="111" t="s">
        <v>236</v>
      </c>
      <c r="AI2" s="111" t="s">
        <v>238</v>
      </c>
      <c r="AJ2" s="111" t="s">
        <v>239</v>
      </c>
      <c r="AK2" s="111" t="s">
        <v>240</v>
      </c>
      <c r="AL2" s="111" t="s">
        <v>241</v>
      </c>
      <c r="AM2" s="111" t="s">
        <v>242</v>
      </c>
      <c r="AN2" s="111" t="s">
        <v>243</v>
      </c>
      <c r="AO2" s="111" t="s">
        <v>244</v>
      </c>
      <c r="AP2" s="111" t="s">
        <v>245</v>
      </c>
      <c r="AQ2" s="111" t="s">
        <v>246</v>
      </c>
      <c r="AR2" s="112" t="s">
        <v>247</v>
      </c>
    </row>
    <row r="3" spans="1:44" ht="24.75" customHeight="1">
      <c r="A3" s="14" t="s">
        <v>14</v>
      </c>
      <c r="B3" s="113" t="s">
        <v>15</v>
      </c>
      <c r="C3" s="114" t="s">
        <v>16</v>
      </c>
      <c r="D3" s="66">
        <f>'Николаева 8'!D8</f>
        <v>217472.97</v>
      </c>
      <c r="E3" s="73">
        <f>'Николаева 12'!D8</f>
        <v>9337.77</v>
      </c>
      <c r="F3" s="73">
        <f>'Николаева 14'!D8</f>
        <v>72000.47</v>
      </c>
      <c r="G3" s="73">
        <f>'Николаева 22'!D8</f>
        <v>30318.26</v>
      </c>
      <c r="H3" s="73">
        <f>'Николаева 31'!D8</f>
        <v>169669.85</v>
      </c>
      <c r="I3" s="73">
        <f>'Парковая 15'!D8</f>
        <v>245809.04</v>
      </c>
      <c r="J3" s="73">
        <f>'Парковая 17'!D8</f>
        <v>80499.62</v>
      </c>
      <c r="K3" s="73">
        <f>'Парковая 19'!D8</f>
        <v>3898</v>
      </c>
      <c r="L3" s="73">
        <f>'Парковая 21'!D8</f>
        <v>99269.59</v>
      </c>
      <c r="M3" s="73">
        <f>'Расковой 3'!D8</f>
        <v>111841.92</v>
      </c>
      <c r="N3" s="73">
        <f>'Расковой 5'!D8</f>
        <v>77933.75</v>
      </c>
      <c r="O3" s="73">
        <f>'Расковой 7'!D8</f>
        <v>106245.5</v>
      </c>
      <c r="P3" s="73">
        <f>'Расковой 9'!D8</f>
        <v>59340.3</v>
      </c>
      <c r="Q3" s="73">
        <f>'Расковой 11'!D8</f>
        <v>343121.61</v>
      </c>
      <c r="R3" s="73">
        <f>'Расковой 13'!D8</f>
        <v>7654.86</v>
      </c>
      <c r="S3" s="73">
        <f>'Расковой 15'!D8</f>
        <v>372143.92</v>
      </c>
      <c r="T3" s="73">
        <f>'Расковой 17'!D8</f>
        <v>31766.63</v>
      </c>
      <c r="U3" s="73">
        <f>'Расковой 21'!D8</f>
        <v>95108.31</v>
      </c>
      <c r="V3" s="73">
        <f>'Советская 4-1'!D8</f>
        <v>286139.33</v>
      </c>
      <c r="W3" s="73">
        <f>'Советская 6-2'!D8</f>
        <v>131089.25</v>
      </c>
      <c r="X3" s="73">
        <f>'Чернышевского 3'!D8</f>
        <v>123105.89</v>
      </c>
      <c r="Y3" s="73">
        <f>'Чернышевского 4'!D8</f>
        <v>13468.09</v>
      </c>
      <c r="Z3" s="73">
        <f>'Чернышевского 5'!D8</f>
        <v>109884.09</v>
      </c>
      <c r="AA3" s="73">
        <f>'Чернышевского 6'!D8</f>
        <v>13736.25</v>
      </c>
      <c r="AB3" s="73">
        <f>'Чернышевского 7'!D8</f>
        <v>52722.44</v>
      </c>
      <c r="AC3" s="73">
        <f>'Чернышевского 8'!D8</f>
        <v>50554.22</v>
      </c>
      <c r="AD3" s="73">
        <f>'Чернышевского 9'!D8</f>
        <v>225714.91</v>
      </c>
      <c r="AE3" s="73">
        <f>'Чернышевского 9а'!D8</f>
        <v>105748.61</v>
      </c>
      <c r="AF3" s="73">
        <f>'Чернышевского 10'!D8</f>
        <v>222541.21</v>
      </c>
      <c r="AG3" s="73">
        <f>'Чернышевского 10а'!D8</f>
        <v>46577.93</v>
      </c>
      <c r="AH3" s="73">
        <f>'Чернышевского 11'!D8</f>
        <v>253572.87</v>
      </c>
      <c r="AI3" s="73">
        <f>'Чернышевского 12'!D8</f>
        <v>18445.35</v>
      </c>
      <c r="AJ3" s="73">
        <f>'Чернышевского 12а'!D8</f>
        <v>75288.71</v>
      </c>
      <c r="AK3" s="73">
        <f>'Чернышевского 13'!D8</f>
        <v>77995.79</v>
      </c>
      <c r="AL3" s="73">
        <f>'Чернышевского 15'!D8</f>
        <v>26427.49</v>
      </c>
      <c r="AM3" s="73">
        <f>'Чернышевского 19'!D8</f>
        <v>164644.49</v>
      </c>
      <c r="AN3" s="73">
        <f>'Чернышевского 21'!D8</f>
        <v>26312.49</v>
      </c>
      <c r="AO3" s="73">
        <f>'Чернышевского 22'!D8</f>
        <v>176979.91999999998</v>
      </c>
      <c r="AP3" s="73">
        <f>'Чернышевского 24'!D8</f>
        <v>272028.55</v>
      </c>
      <c r="AQ3" s="73">
        <f>'Чернышевского 25'!D8</f>
        <v>6153.52</v>
      </c>
      <c r="AR3" s="73">
        <f>SUM(D3:AQ3)</f>
        <v>4612563.77</v>
      </c>
    </row>
    <row r="4" spans="1:44" ht="16.5" customHeight="1">
      <c r="A4" s="14" t="s">
        <v>17</v>
      </c>
      <c r="B4" s="115" t="s">
        <v>18</v>
      </c>
      <c r="C4" s="114" t="s">
        <v>16</v>
      </c>
      <c r="D4" s="66">
        <f>'Николаева 8'!D9</f>
        <v>0</v>
      </c>
      <c r="E4" s="73">
        <f>'Николаева 12'!D9</f>
        <v>0</v>
      </c>
      <c r="F4" s="73">
        <f>'Николаева 14'!D9</f>
        <v>0</v>
      </c>
      <c r="G4" s="73">
        <f>'Николаева 22'!D9</f>
        <v>0</v>
      </c>
      <c r="H4" s="73">
        <f>'Николаева 31'!D9</f>
        <v>0</v>
      </c>
      <c r="I4" s="73">
        <f>'Парковая 15'!D9</f>
        <v>0</v>
      </c>
      <c r="J4" s="73">
        <f>'Парковая 17'!D9</f>
        <v>0</v>
      </c>
      <c r="K4" s="73">
        <f>'Парковая 19'!D9</f>
        <v>0</v>
      </c>
      <c r="L4" s="73">
        <f>'Парковая 21'!D9</f>
        <v>0</v>
      </c>
      <c r="M4" s="73">
        <f>'Расковой 3'!D9</f>
        <v>0</v>
      </c>
      <c r="N4" s="73">
        <f>'Расковой 5'!D9</f>
        <v>0</v>
      </c>
      <c r="O4" s="73">
        <f>'Расковой 7'!D9</f>
        <v>0</v>
      </c>
      <c r="P4" s="73">
        <f>'Расковой 9'!D9</f>
        <v>0</v>
      </c>
      <c r="Q4" s="73">
        <f>'Расковой 11'!D9</f>
        <v>0</v>
      </c>
      <c r="R4" s="73">
        <f>'Расковой 13'!D9</f>
        <v>0</v>
      </c>
      <c r="S4" s="73">
        <f>'Расковой 15'!D9</f>
        <v>0</v>
      </c>
      <c r="T4" s="73">
        <f>'Расковой 17'!D9</f>
        <v>0</v>
      </c>
      <c r="U4" s="73">
        <f>'Расковой 21'!D9</f>
        <v>0</v>
      </c>
      <c r="V4" s="73">
        <f>'Советская 4-1'!D9</f>
        <v>0</v>
      </c>
      <c r="W4" s="73">
        <f>'Советская 6-2'!D9</f>
        <v>0</v>
      </c>
      <c r="X4" s="73">
        <f>'Чернышевского 3'!D9</f>
        <v>0</v>
      </c>
      <c r="Y4" s="73">
        <f>'Чернышевского 4'!D9</f>
        <v>0</v>
      </c>
      <c r="Z4" s="73">
        <f>'Чернышевского 5'!D9</f>
        <v>0</v>
      </c>
      <c r="AA4" s="73">
        <f>'Чернышевского 6'!D9</f>
        <v>0</v>
      </c>
      <c r="AB4" s="73">
        <f>'Чернышевского 7'!D9</f>
        <v>0</v>
      </c>
      <c r="AC4" s="73">
        <f>'Чернышевского 8'!D9</f>
        <v>0</v>
      </c>
      <c r="AD4" s="73">
        <f>'Чернышевского 9'!D9</f>
        <v>0</v>
      </c>
      <c r="AE4" s="73">
        <f>'Чернышевского 9а'!D9</f>
        <v>0</v>
      </c>
      <c r="AF4" s="73">
        <f>'Чернышевского 10'!D9</f>
        <v>0</v>
      </c>
      <c r="AG4" s="73">
        <f>'Чернышевского 10а'!D9</f>
        <v>0</v>
      </c>
      <c r="AH4" s="73">
        <f>'Чернышевского 11'!D9</f>
        <v>0</v>
      </c>
      <c r="AI4" s="73">
        <f>'Чернышевского 12'!D9</f>
        <v>0</v>
      </c>
      <c r="AJ4" s="73">
        <f>'Чернышевского 12а'!D9</f>
        <v>0</v>
      </c>
      <c r="AK4" s="73">
        <f>'Чернышевского 13'!D9</f>
        <v>0</v>
      </c>
      <c r="AL4" s="73">
        <f>'Чернышевского 15'!D9</f>
        <v>0</v>
      </c>
      <c r="AM4" s="73">
        <f>'Чернышевского 19'!D9</f>
        <v>0</v>
      </c>
      <c r="AN4" s="73">
        <f>'Чернышевского 21'!D9</f>
        <v>0</v>
      </c>
      <c r="AO4" s="73">
        <f>'Чернышевского 22'!D9</f>
        <v>0</v>
      </c>
      <c r="AP4" s="73">
        <f>'Чернышевского 24'!D9</f>
        <v>0</v>
      </c>
      <c r="AQ4" s="73">
        <f>'Чернышевского 25'!D9</f>
        <v>0</v>
      </c>
      <c r="AR4" s="73">
        <f aca="true" t="shared" si="0" ref="AR4:AR67">SUM(D4:AQ4)</f>
        <v>0</v>
      </c>
    </row>
    <row r="5" spans="1:44" ht="16.5" customHeight="1">
      <c r="A5" s="14" t="s">
        <v>19</v>
      </c>
      <c r="B5" s="115" t="s">
        <v>20</v>
      </c>
      <c r="C5" s="114" t="s">
        <v>16</v>
      </c>
      <c r="D5" s="66">
        <f>'Николаева 8'!D10</f>
        <v>217472.97</v>
      </c>
      <c r="E5" s="73">
        <f>'Николаева 12'!D10</f>
        <v>9337.77</v>
      </c>
      <c r="F5" s="73">
        <f>'Николаева 14'!D10</f>
        <v>72000.47</v>
      </c>
      <c r="G5" s="73">
        <f>'Николаева 22'!D10</f>
        <v>30318.26</v>
      </c>
      <c r="H5" s="73">
        <f>'Николаева 31'!D10</f>
        <v>169669.85</v>
      </c>
      <c r="I5" s="73">
        <f>'Парковая 15'!D10</f>
        <v>245809.04</v>
      </c>
      <c r="J5" s="73">
        <f>'Парковая 17'!D10</f>
        <v>80499.62</v>
      </c>
      <c r="K5" s="73">
        <f>'Парковая 19'!D10</f>
        <v>3898</v>
      </c>
      <c r="L5" s="73">
        <f>'Парковая 21'!D10</f>
        <v>99269.59</v>
      </c>
      <c r="M5" s="73">
        <f>'Расковой 3'!D10</f>
        <v>111841.92</v>
      </c>
      <c r="N5" s="73">
        <f>'Расковой 5'!D10</f>
        <v>77933.75</v>
      </c>
      <c r="O5" s="73">
        <f>'Расковой 7'!D10</f>
        <v>106245.5</v>
      </c>
      <c r="P5" s="73">
        <f>'Расковой 9'!D10</f>
        <v>59340.3</v>
      </c>
      <c r="Q5" s="73">
        <f>'Расковой 11'!D10</f>
        <v>343121.61</v>
      </c>
      <c r="R5" s="73">
        <f>'Расковой 13'!D10</f>
        <v>7654.86</v>
      </c>
      <c r="S5" s="73">
        <f>'Расковой 15'!D10</f>
        <v>372143.92</v>
      </c>
      <c r="T5" s="73">
        <f>'Расковой 17'!D10</f>
        <v>31766.63</v>
      </c>
      <c r="U5" s="73">
        <f>'Расковой 21'!D10</f>
        <v>95108.31</v>
      </c>
      <c r="V5" s="73">
        <f>'Советская 4-1'!D10</f>
        <v>286139.33</v>
      </c>
      <c r="W5" s="73">
        <f>'Советская 6-2'!D10</f>
        <v>131089.25</v>
      </c>
      <c r="X5" s="73">
        <f>'Чернышевского 3'!D10</f>
        <v>123105.89</v>
      </c>
      <c r="Y5" s="73">
        <f>'Чернышевского 4'!D10</f>
        <v>13468.09</v>
      </c>
      <c r="Z5" s="73">
        <f>'Чернышевского 5'!D10</f>
        <v>109884.09</v>
      </c>
      <c r="AA5" s="73">
        <f>'Чернышевского 6'!D10</f>
        <v>13736.25</v>
      </c>
      <c r="AB5" s="73">
        <f>'Чернышевского 7'!D10</f>
        <v>52722.44</v>
      </c>
      <c r="AC5" s="73">
        <f>'Чернышевского 8'!D10</f>
        <v>50554.22</v>
      </c>
      <c r="AD5" s="73">
        <f>'Чернышевского 9'!D10</f>
        <v>225714.91</v>
      </c>
      <c r="AE5" s="73">
        <f>'Чернышевского 9а'!D10</f>
        <v>105748.61</v>
      </c>
      <c r="AF5" s="73">
        <f>'Чернышевского 10'!D10</f>
        <v>222541.21</v>
      </c>
      <c r="AG5" s="73">
        <f>'Чернышевского 10а'!D10</f>
        <v>46577.93</v>
      </c>
      <c r="AH5" s="73">
        <f>'Чернышевского 11'!D10</f>
        <v>253572.87</v>
      </c>
      <c r="AI5" s="73">
        <f>'Чернышевского 12'!D10</f>
        <v>18445.35</v>
      </c>
      <c r="AJ5" s="73">
        <f>'Чернышевского 12а'!D10</f>
        <v>75288.71</v>
      </c>
      <c r="AK5" s="73">
        <f>'Чернышевского 13'!D10</f>
        <v>77995.79</v>
      </c>
      <c r="AL5" s="73">
        <f>'Чернышевского 15'!D10</f>
        <v>26427.49</v>
      </c>
      <c r="AM5" s="73">
        <f>'Чернышевского 19'!D10</f>
        <v>164644.49</v>
      </c>
      <c r="AN5" s="73">
        <f>'Чернышевского 21'!D10</f>
        <v>26312.49</v>
      </c>
      <c r="AO5" s="73">
        <f>'Чернышевского 22'!D10</f>
        <v>176979.91999999998</v>
      </c>
      <c r="AP5" s="73">
        <f>'Чернышевского 24'!D10</f>
        <v>272028.55</v>
      </c>
      <c r="AQ5" s="73">
        <f>'Чернышевского 25'!D10</f>
        <v>6153.52</v>
      </c>
      <c r="AR5" s="73">
        <f t="shared" si="0"/>
        <v>4612563.77</v>
      </c>
    </row>
    <row r="6" spans="1:44" ht="33" customHeight="1">
      <c r="A6" s="14" t="s">
        <v>21</v>
      </c>
      <c r="B6" s="113" t="s">
        <v>22</v>
      </c>
      <c r="C6" s="114" t="s">
        <v>16</v>
      </c>
      <c r="D6" s="66">
        <f>'Николаева 8'!D11</f>
        <v>230500.14</v>
      </c>
      <c r="E6" s="73">
        <f>'Николаева 12'!D11</f>
        <v>94113.54</v>
      </c>
      <c r="F6" s="73">
        <f>'Николаева 14'!D11</f>
        <v>94012.74</v>
      </c>
      <c r="G6" s="73">
        <f>'Николаева 22'!D11</f>
        <v>155494.32</v>
      </c>
      <c r="H6" s="73">
        <f>'Николаева 31'!D11</f>
        <v>804302.28</v>
      </c>
      <c r="I6" s="73">
        <f>'Парковая 15'!D11</f>
        <v>103180.02</v>
      </c>
      <c r="J6" s="73">
        <f>'Парковая 17'!D11</f>
        <v>154311.96</v>
      </c>
      <c r="K6" s="73">
        <f>'Парковая 19'!D11</f>
        <v>107791.31</v>
      </c>
      <c r="L6" s="73">
        <f>'Парковая 21'!D11</f>
        <v>153451.62</v>
      </c>
      <c r="M6" s="73">
        <f>'Расковой 3'!D11</f>
        <v>168879.72</v>
      </c>
      <c r="N6" s="73">
        <f>'Расковой 5'!D11</f>
        <v>111365.22</v>
      </c>
      <c r="O6" s="73">
        <f>'Расковой 7'!D11</f>
        <v>110984.52</v>
      </c>
      <c r="P6" s="73">
        <f>'Расковой 9'!D11</f>
        <v>211936.86</v>
      </c>
      <c r="Q6" s="73">
        <f>'Расковой 11'!D11</f>
        <v>227416.44</v>
      </c>
      <c r="R6" s="73">
        <f>'Расковой 13'!D11</f>
        <v>154337.34</v>
      </c>
      <c r="S6" s="73">
        <f>'Расковой 15'!D11</f>
        <v>156112.14</v>
      </c>
      <c r="T6" s="73">
        <f>'Расковой 17'!D11</f>
        <v>105828.36</v>
      </c>
      <c r="U6" s="73">
        <f>'Расковой 21'!D11</f>
        <v>105140.82</v>
      </c>
      <c r="V6" s="73">
        <f>'Советская 4-1'!D11</f>
        <v>229303.26</v>
      </c>
      <c r="W6" s="73">
        <f>'Советская 6-2'!D11</f>
        <v>660759.13</v>
      </c>
      <c r="X6" s="73">
        <f>'Чернышевского 3'!D11</f>
        <v>93760.56</v>
      </c>
      <c r="Y6" s="73">
        <f>'Чернышевского 4'!D11</f>
        <v>94216.74</v>
      </c>
      <c r="Z6" s="73">
        <f>'Чернышевского 5'!D11</f>
        <v>94598.76</v>
      </c>
      <c r="AA6" s="73">
        <f>'Чернышевского 6'!D11</f>
        <v>176551.25999999998</v>
      </c>
      <c r="AB6" s="73">
        <f>'Чернышевского 7'!D11</f>
        <v>112951.5</v>
      </c>
      <c r="AC6" s="73">
        <f>'Чернышевского 8'!D11</f>
        <v>126972.6</v>
      </c>
      <c r="AD6" s="73">
        <f>'Чернышевского 9'!D11</f>
        <v>99411.48</v>
      </c>
      <c r="AE6" s="73">
        <f>'Чернышевского 9а'!D11</f>
        <v>96761.46</v>
      </c>
      <c r="AF6" s="73">
        <f>'Чернышевского 10'!D11</f>
        <v>128057.04</v>
      </c>
      <c r="AG6" s="73">
        <f>'Чернышевского 10а'!D11</f>
        <v>126316.98</v>
      </c>
      <c r="AH6" s="73">
        <f>'Чернышевского 11'!D11</f>
        <v>220663.5</v>
      </c>
      <c r="AI6" s="73">
        <f>'Чернышевского 12'!D11</f>
        <v>94191.36</v>
      </c>
      <c r="AJ6" s="73">
        <f>'Чернышевского 12а'!D11</f>
        <v>92393.58</v>
      </c>
      <c r="AK6" s="73">
        <f>'Чернышевского 13'!D11</f>
        <v>93911.22</v>
      </c>
      <c r="AL6" s="73">
        <f>'Чернышевского 15'!D11</f>
        <v>147843.96</v>
      </c>
      <c r="AM6" s="73">
        <f>'Чернышевского 19'!D11</f>
        <v>193882.92</v>
      </c>
      <c r="AN6" s="73">
        <f>'Чернышевского 21'!D11</f>
        <v>217819.02000000002</v>
      </c>
      <c r="AO6" s="73">
        <f>'Чернышевского 22'!D11</f>
        <v>170644.44</v>
      </c>
      <c r="AP6" s="73">
        <f>'Чернышевского 24'!D11</f>
        <v>157036.5</v>
      </c>
      <c r="AQ6" s="73">
        <f>'Чернышевского 25'!D11</f>
        <v>109698.84</v>
      </c>
      <c r="AR6" s="73">
        <f t="shared" si="0"/>
        <v>6786905.46</v>
      </c>
    </row>
    <row r="7" spans="1:44" ht="15.75" customHeight="1">
      <c r="A7" s="21" t="s">
        <v>23</v>
      </c>
      <c r="B7" s="116" t="s">
        <v>24</v>
      </c>
      <c r="C7" s="17" t="s">
        <v>16</v>
      </c>
      <c r="D7" s="66">
        <f>'Николаева 8'!D12</f>
        <v>0</v>
      </c>
      <c r="E7" s="73">
        <f>'Николаева 12'!D12</f>
        <v>0</v>
      </c>
      <c r="F7" s="73">
        <f>'Николаева 14'!D12</f>
        <v>0</v>
      </c>
      <c r="G7" s="73">
        <f>'Николаева 22'!D12</f>
        <v>0</v>
      </c>
      <c r="H7" s="73">
        <f>'Николаева 31'!D12</f>
        <v>0</v>
      </c>
      <c r="I7" s="73">
        <f>'Парковая 15'!D12</f>
        <v>0</v>
      </c>
      <c r="J7" s="73">
        <f>'Парковая 17'!D12</f>
        <v>0</v>
      </c>
      <c r="K7" s="73">
        <f>'Парковая 19'!D12</f>
        <v>0</v>
      </c>
      <c r="L7" s="73">
        <f>'Парковая 21'!D12</f>
        <v>0</v>
      </c>
      <c r="M7" s="73">
        <f>'Расковой 3'!D12</f>
        <v>0</v>
      </c>
      <c r="N7" s="73">
        <f>'Расковой 5'!D12</f>
        <v>0</v>
      </c>
      <c r="O7" s="73">
        <f>'Расковой 7'!D12</f>
        <v>0</v>
      </c>
      <c r="P7" s="73">
        <f>'Расковой 9'!D12</f>
        <v>0</v>
      </c>
      <c r="Q7" s="73">
        <f>'Расковой 11'!D12</f>
        <v>0</v>
      </c>
      <c r="R7" s="73">
        <f>'Расковой 13'!D12</f>
        <v>0</v>
      </c>
      <c r="S7" s="73">
        <f>'Расковой 15'!D12</f>
        <v>0</v>
      </c>
      <c r="T7" s="73">
        <f>'Расковой 17'!D12</f>
        <v>0</v>
      </c>
      <c r="U7" s="73">
        <f>'Расковой 21'!D12</f>
        <v>0</v>
      </c>
      <c r="V7" s="73">
        <f>'Советская 4-1'!D12</f>
        <v>0</v>
      </c>
      <c r="W7" s="73">
        <f>'Советская 6-2'!D12</f>
        <v>0</v>
      </c>
      <c r="X7" s="73">
        <f>'Чернышевского 3'!D12</f>
        <v>0</v>
      </c>
      <c r="Y7" s="73">
        <f>'Чернышевского 4'!D12</f>
        <v>0</v>
      </c>
      <c r="Z7" s="73">
        <f>'Чернышевского 5'!D12</f>
        <v>0</v>
      </c>
      <c r="AA7" s="73">
        <f>'Чернышевского 6'!D12</f>
        <v>0</v>
      </c>
      <c r="AB7" s="73">
        <f>'Чернышевского 7'!D12</f>
        <v>0</v>
      </c>
      <c r="AC7" s="73">
        <f>'Чернышевского 8'!D12</f>
        <v>0</v>
      </c>
      <c r="AD7" s="73">
        <f>'Чернышевского 9'!D12</f>
        <v>0</v>
      </c>
      <c r="AE7" s="73">
        <f>'Чернышевского 9а'!D12</f>
        <v>0</v>
      </c>
      <c r="AF7" s="73">
        <f>'Чернышевского 10'!D12</f>
        <v>0</v>
      </c>
      <c r="AG7" s="73">
        <f>'Чернышевского 10а'!D12</f>
        <v>0</v>
      </c>
      <c r="AH7" s="73">
        <f>'Чернышевского 11'!D12</f>
        <v>0</v>
      </c>
      <c r="AI7" s="73">
        <f>'Чернышевского 12'!D12</f>
        <v>0</v>
      </c>
      <c r="AJ7" s="73">
        <f>'Чернышевского 12а'!D12</f>
        <v>0</v>
      </c>
      <c r="AK7" s="73">
        <f>'Чернышевского 13'!D12</f>
        <v>0</v>
      </c>
      <c r="AL7" s="73">
        <f>'Чернышевского 15'!D12</f>
        <v>0</v>
      </c>
      <c r="AM7" s="73">
        <f>'Чернышевского 19'!D12</f>
        <v>0</v>
      </c>
      <c r="AN7" s="73">
        <f>'Чернышевского 21'!D12</f>
        <v>0</v>
      </c>
      <c r="AO7" s="73">
        <f>'Чернышевского 22'!D12</f>
        <v>0</v>
      </c>
      <c r="AP7" s="73">
        <f>'Чернышевского 24'!D12</f>
        <v>0</v>
      </c>
      <c r="AQ7" s="73">
        <f>'Чернышевского 25'!D12</f>
        <v>0</v>
      </c>
      <c r="AR7" s="73">
        <f t="shared" si="0"/>
        <v>0</v>
      </c>
    </row>
    <row r="8" spans="1:44" ht="15.75" customHeight="1">
      <c r="A8" s="21" t="s">
        <v>25</v>
      </c>
      <c r="B8" s="116" t="s">
        <v>26</v>
      </c>
      <c r="C8" s="17" t="s">
        <v>16</v>
      </c>
      <c r="D8" s="66">
        <f>'Николаева 8'!D13</f>
        <v>0</v>
      </c>
      <c r="E8" s="73">
        <f>'Николаева 12'!D13</f>
        <v>0</v>
      </c>
      <c r="F8" s="73">
        <f>'Николаева 14'!D13</f>
        <v>0</v>
      </c>
      <c r="G8" s="73">
        <f>'Николаева 22'!D13</f>
        <v>0</v>
      </c>
      <c r="H8" s="73">
        <f>'Николаева 31'!D13</f>
        <v>0</v>
      </c>
      <c r="I8" s="73">
        <f>'Парковая 15'!D13</f>
        <v>0</v>
      </c>
      <c r="J8" s="73">
        <f>'Парковая 17'!D13</f>
        <v>0</v>
      </c>
      <c r="K8" s="73">
        <f>'Парковая 19'!D13</f>
        <v>0</v>
      </c>
      <c r="L8" s="73">
        <f>'Парковая 21'!D13</f>
        <v>0</v>
      </c>
      <c r="M8" s="73">
        <f>'Расковой 3'!D13</f>
        <v>0</v>
      </c>
      <c r="N8" s="73">
        <f>'Расковой 5'!D13</f>
        <v>0</v>
      </c>
      <c r="O8" s="73">
        <f>'Расковой 7'!D13</f>
        <v>0</v>
      </c>
      <c r="P8" s="73">
        <f>'Расковой 9'!D13</f>
        <v>0</v>
      </c>
      <c r="Q8" s="73">
        <f>'Расковой 11'!D13</f>
        <v>0</v>
      </c>
      <c r="R8" s="73">
        <f>'Расковой 13'!D13</f>
        <v>0</v>
      </c>
      <c r="S8" s="73">
        <f>'Расковой 15'!D13</f>
        <v>0</v>
      </c>
      <c r="T8" s="73">
        <f>'Расковой 17'!D13</f>
        <v>0</v>
      </c>
      <c r="U8" s="73">
        <f>'Расковой 21'!D13</f>
        <v>0</v>
      </c>
      <c r="V8" s="73">
        <f>'Советская 4-1'!D13</f>
        <v>0</v>
      </c>
      <c r="W8" s="73">
        <f>'Советская 6-2'!D13</f>
        <v>0</v>
      </c>
      <c r="X8" s="73">
        <f>'Чернышевского 3'!D13</f>
        <v>0</v>
      </c>
      <c r="Y8" s="73">
        <f>'Чернышевского 4'!D13</f>
        <v>0</v>
      </c>
      <c r="Z8" s="73">
        <f>'Чернышевского 5'!D13</f>
        <v>0</v>
      </c>
      <c r="AA8" s="73">
        <f>'Чернышевского 6'!D13</f>
        <v>0</v>
      </c>
      <c r="AB8" s="73">
        <f>'Чернышевского 7'!D13</f>
        <v>0</v>
      </c>
      <c r="AC8" s="73">
        <f>'Чернышевского 8'!D13</f>
        <v>0</v>
      </c>
      <c r="AD8" s="73">
        <f>'Чернышевского 9'!D13</f>
        <v>0</v>
      </c>
      <c r="AE8" s="73">
        <f>'Чернышевского 9а'!D13</f>
        <v>0</v>
      </c>
      <c r="AF8" s="73">
        <f>'Чернышевского 10'!D13</f>
        <v>0</v>
      </c>
      <c r="AG8" s="73">
        <f>'Чернышевского 10а'!D13</f>
        <v>0</v>
      </c>
      <c r="AH8" s="73">
        <f>'Чернышевского 11'!D13</f>
        <v>0</v>
      </c>
      <c r="AI8" s="73">
        <f>'Чернышевского 12'!D13</f>
        <v>0</v>
      </c>
      <c r="AJ8" s="73">
        <f>'Чернышевского 12а'!D13</f>
        <v>0</v>
      </c>
      <c r="AK8" s="73">
        <f>'Чернышевского 13'!D13</f>
        <v>0</v>
      </c>
      <c r="AL8" s="73">
        <f>'Чернышевского 15'!D13</f>
        <v>0</v>
      </c>
      <c r="AM8" s="73">
        <f>'Чернышевского 19'!D13</f>
        <v>0</v>
      </c>
      <c r="AN8" s="73">
        <f>'Чернышевского 21'!D13</f>
        <v>0</v>
      </c>
      <c r="AO8" s="73">
        <f>'Чернышевского 22'!D13</f>
        <v>0</v>
      </c>
      <c r="AP8" s="73">
        <f>'Чернышевского 24'!D13</f>
        <v>0</v>
      </c>
      <c r="AQ8" s="73">
        <f>'Чернышевского 25'!D13</f>
        <v>0</v>
      </c>
      <c r="AR8" s="73">
        <f t="shared" si="0"/>
        <v>0</v>
      </c>
    </row>
    <row r="9" spans="1:44" ht="15.75" customHeight="1">
      <c r="A9" s="21" t="s">
        <v>27</v>
      </c>
      <c r="B9" s="116" t="s">
        <v>28</v>
      </c>
      <c r="C9" s="17" t="s">
        <v>16</v>
      </c>
      <c r="D9" s="66">
        <f>'Николаева 8'!D14</f>
        <v>0</v>
      </c>
      <c r="E9" s="73">
        <f>'Николаева 12'!D14</f>
        <v>0</v>
      </c>
      <c r="F9" s="73">
        <f>'Николаева 14'!D14</f>
        <v>0</v>
      </c>
      <c r="G9" s="73">
        <f>'Николаева 22'!D14</f>
        <v>0</v>
      </c>
      <c r="H9" s="73">
        <f>'Николаева 31'!D14</f>
        <v>0</v>
      </c>
      <c r="I9" s="73">
        <f>'Парковая 15'!D14</f>
        <v>0</v>
      </c>
      <c r="J9" s="73">
        <f>'Парковая 17'!D14</f>
        <v>0</v>
      </c>
      <c r="K9" s="73">
        <f>'Парковая 19'!D14</f>
        <v>0</v>
      </c>
      <c r="L9" s="73">
        <f>'Парковая 21'!D14</f>
        <v>0</v>
      </c>
      <c r="M9" s="73">
        <f>'Расковой 3'!D14</f>
        <v>0</v>
      </c>
      <c r="N9" s="73">
        <f>'Расковой 5'!D14</f>
        <v>0</v>
      </c>
      <c r="O9" s="73">
        <f>'Расковой 7'!D14</f>
        <v>0</v>
      </c>
      <c r="P9" s="73">
        <f>'Расковой 9'!D14</f>
        <v>0</v>
      </c>
      <c r="Q9" s="73">
        <f>'Расковой 11'!D14</f>
        <v>0</v>
      </c>
      <c r="R9" s="73">
        <f>'Расковой 13'!D14</f>
        <v>0</v>
      </c>
      <c r="S9" s="73">
        <f>'Расковой 15'!D14</f>
        <v>0</v>
      </c>
      <c r="T9" s="73">
        <f>'Расковой 17'!D14</f>
        <v>0</v>
      </c>
      <c r="U9" s="73">
        <f>'Расковой 21'!D14</f>
        <v>0</v>
      </c>
      <c r="V9" s="73">
        <f>'Советская 4-1'!D14</f>
        <v>0</v>
      </c>
      <c r="W9" s="73">
        <f>'Советская 6-2'!D14</f>
        <v>0</v>
      </c>
      <c r="X9" s="73">
        <f>'Чернышевского 3'!D14</f>
        <v>0</v>
      </c>
      <c r="Y9" s="73">
        <f>'Чернышевского 4'!D14</f>
        <v>0</v>
      </c>
      <c r="Z9" s="73">
        <f>'Чернышевского 5'!D14</f>
        <v>0</v>
      </c>
      <c r="AA9" s="73">
        <f>'Чернышевского 6'!D14</f>
        <v>0</v>
      </c>
      <c r="AB9" s="73">
        <f>'Чернышевского 7'!D14</f>
        <v>0</v>
      </c>
      <c r="AC9" s="73">
        <f>'Чернышевского 8'!D14</f>
        <v>0</v>
      </c>
      <c r="AD9" s="73">
        <f>'Чернышевского 9'!D14</f>
        <v>0</v>
      </c>
      <c r="AE9" s="73">
        <f>'Чернышевского 9а'!D14</f>
        <v>0</v>
      </c>
      <c r="AF9" s="73">
        <f>'Чернышевского 10'!D14</f>
        <v>0</v>
      </c>
      <c r="AG9" s="73">
        <f>'Чернышевского 10а'!D14</f>
        <v>0</v>
      </c>
      <c r="AH9" s="73">
        <f>'Чернышевского 11'!D14</f>
        <v>0</v>
      </c>
      <c r="AI9" s="73">
        <f>'Чернышевского 12'!D14</f>
        <v>0</v>
      </c>
      <c r="AJ9" s="73">
        <f>'Чернышевского 12а'!D14</f>
        <v>0</v>
      </c>
      <c r="AK9" s="73">
        <f>'Чернышевского 13'!D14</f>
        <v>0</v>
      </c>
      <c r="AL9" s="73">
        <f>'Чернышевского 15'!D14</f>
        <v>0</v>
      </c>
      <c r="AM9" s="73">
        <f>'Чернышевского 19'!D14</f>
        <v>0</v>
      </c>
      <c r="AN9" s="73">
        <f>'Чернышевского 21'!D14</f>
        <v>0</v>
      </c>
      <c r="AO9" s="73">
        <f>'Чернышевского 22'!D14</f>
        <v>0</v>
      </c>
      <c r="AP9" s="73">
        <f>'Чернышевского 24'!D14</f>
        <v>0</v>
      </c>
      <c r="AQ9" s="73">
        <f>'Чернышевского 25'!D14</f>
        <v>0</v>
      </c>
      <c r="AR9" s="73">
        <f t="shared" si="0"/>
        <v>0</v>
      </c>
    </row>
    <row r="10" spans="1:44" ht="15.75" customHeight="1">
      <c r="A10" s="21" t="s">
        <v>29</v>
      </c>
      <c r="B10" s="117" t="s">
        <v>30</v>
      </c>
      <c r="C10" s="17" t="s">
        <v>16</v>
      </c>
      <c r="D10" s="66">
        <f>'Николаева 8'!D15</f>
        <v>201285.99</v>
      </c>
      <c r="E10" s="73">
        <f>'Николаева 12'!D15</f>
        <v>60317.1</v>
      </c>
      <c r="F10" s="73">
        <f>'Николаева 14'!D15</f>
        <v>6924.2</v>
      </c>
      <c r="G10" s="73">
        <f>'Николаева 22'!D15</f>
        <v>118038.09</v>
      </c>
      <c r="H10" s="73">
        <f>'Николаева 31'!D15</f>
        <v>744647.51</v>
      </c>
      <c r="I10" s="73">
        <f>'Парковая 15'!D15</f>
        <v>59626.39</v>
      </c>
      <c r="J10" s="73">
        <f>'Парковая 17'!D15</f>
        <v>205837.72</v>
      </c>
      <c r="K10" s="73">
        <f>'Парковая 19'!D15</f>
        <v>86314.77</v>
      </c>
      <c r="L10" s="73">
        <f>'Парковая 21'!D15</f>
        <v>-38035.25</v>
      </c>
      <c r="M10" s="73">
        <f>'Расковой 3'!D15</f>
        <v>154542.42</v>
      </c>
      <c r="N10" s="73">
        <f>'Расковой 5'!D15</f>
        <v>56599.03</v>
      </c>
      <c r="O10" s="73">
        <f>'Расковой 7'!D15</f>
        <v>47796.43</v>
      </c>
      <c r="P10" s="73">
        <f>'Расковой 9'!D15</f>
        <v>185932.29</v>
      </c>
      <c r="Q10" s="73">
        <f>'Расковой 11'!D15</f>
        <v>217806.94</v>
      </c>
      <c r="R10" s="73">
        <f>'Расковой 13'!D15</f>
        <v>159670.37</v>
      </c>
      <c r="S10" s="73">
        <f>'Расковой 15'!D15</f>
        <v>127757.33</v>
      </c>
      <c r="T10" s="73">
        <f>'Расковой 17'!D15</f>
        <v>91191.01</v>
      </c>
      <c r="U10" s="73">
        <f>'Расковой 21'!D15</f>
        <v>70332.12</v>
      </c>
      <c r="V10" s="73">
        <f>'Советская 4-1'!D15</f>
        <v>188614.58</v>
      </c>
      <c r="W10" s="73">
        <f>'Советская 6-2'!D15</f>
        <v>640292.28</v>
      </c>
      <c r="X10" s="73">
        <f>'Чернышевского 3'!D15</f>
        <v>-11666</v>
      </c>
      <c r="Y10" s="73">
        <f>'Чернышевского 4'!D15</f>
        <v>80875.23</v>
      </c>
      <c r="Z10" s="73">
        <f>'Чернышевского 5'!D15</f>
        <v>85513.09</v>
      </c>
      <c r="AA10" s="73">
        <f>'Чернышевского 6'!D15</f>
        <v>179760.56999999998</v>
      </c>
      <c r="AB10" s="73">
        <f>'Чернышевского 7'!D15</f>
        <v>17700.41</v>
      </c>
      <c r="AC10" s="73">
        <f>'Чернышевского 8'!D15</f>
        <v>101091.21</v>
      </c>
      <c r="AD10" s="73">
        <f>'Чернышевского 9'!D15</f>
        <v>68083.52</v>
      </c>
      <c r="AE10" s="73">
        <f>'Чернышевского 9а'!D15</f>
        <v>15894.44</v>
      </c>
      <c r="AF10" s="73">
        <f>'Чернышевского 10'!D15</f>
        <v>-129746.64</v>
      </c>
      <c r="AG10" s="73">
        <f>'Чернышевского 10а'!D15</f>
        <v>76334.46</v>
      </c>
      <c r="AH10" s="73">
        <f>'Чернышевского 11'!D15</f>
        <v>177970.02</v>
      </c>
      <c r="AI10" s="73">
        <f>'Чернышевского 12'!D15</f>
        <v>110467.06</v>
      </c>
      <c r="AJ10" s="73">
        <f>'Чернышевского 12а'!D15</f>
        <v>82058.15</v>
      </c>
      <c r="AK10" s="73">
        <f>'Чернышевского 13'!D15</f>
        <v>75057.21</v>
      </c>
      <c r="AL10" s="73">
        <f>'Чернышевского 15'!D15</f>
        <v>136855.94</v>
      </c>
      <c r="AM10" s="73">
        <f>'Чернышевского 19'!D15</f>
        <v>161286.6</v>
      </c>
      <c r="AN10" s="73">
        <f>'Чернышевского 21'!D15</f>
        <v>177949.84</v>
      </c>
      <c r="AO10" s="73">
        <f>'Чернышевского 22'!D15</f>
        <v>229492.84000000003</v>
      </c>
      <c r="AP10" s="73">
        <f>'Чернышевского 24'!D15</f>
        <v>124717.4</v>
      </c>
      <c r="AQ10" s="73">
        <f>'Чернышевского 25'!D15</f>
        <v>101305.73</v>
      </c>
      <c r="AR10" s="73">
        <f t="shared" si="0"/>
        <v>5246492.4</v>
      </c>
    </row>
    <row r="11" spans="1:44" ht="18" customHeight="1">
      <c r="A11" s="21" t="s">
        <v>31</v>
      </c>
      <c r="B11" s="116" t="s">
        <v>32</v>
      </c>
      <c r="C11" s="17" t="s">
        <v>16</v>
      </c>
      <c r="D11" s="66">
        <f>'Николаева 8'!D16</f>
        <v>201285.99</v>
      </c>
      <c r="E11" s="73">
        <f>'Николаева 12'!D16</f>
        <v>60317.1</v>
      </c>
      <c r="F11" s="73">
        <f>'Николаева 14'!D16</f>
        <v>6924.2</v>
      </c>
      <c r="G11" s="73">
        <f>'Николаева 22'!D16</f>
        <v>118038.09</v>
      </c>
      <c r="H11" s="73">
        <f>'Николаева 31'!D16</f>
        <v>744647.51</v>
      </c>
      <c r="I11" s="73">
        <f>'Парковая 15'!D16</f>
        <v>59626.39</v>
      </c>
      <c r="J11" s="73">
        <f>'Парковая 17'!D16</f>
        <v>205837.72</v>
      </c>
      <c r="K11" s="73">
        <f>'Парковая 19'!D16</f>
        <v>86314.77</v>
      </c>
      <c r="L11" s="73">
        <f>'Парковая 21'!D16</f>
        <v>-38035.25</v>
      </c>
      <c r="M11" s="73">
        <f>'Расковой 3'!D16</f>
        <v>154542.42</v>
      </c>
      <c r="N11" s="73">
        <f>'Расковой 5'!D16</f>
        <v>56599.03</v>
      </c>
      <c r="O11" s="73">
        <f>'Расковой 7'!D16</f>
        <v>47796.43</v>
      </c>
      <c r="P11" s="73">
        <f>'Расковой 9'!D16</f>
        <v>185932.29</v>
      </c>
      <c r="Q11" s="73">
        <f>'Расковой 11'!D16</f>
        <v>217806.94</v>
      </c>
      <c r="R11" s="73">
        <f>'Расковой 13'!D16</f>
        <v>159670.37</v>
      </c>
      <c r="S11" s="73">
        <f>'Расковой 15'!D16</f>
        <v>127757.33</v>
      </c>
      <c r="T11" s="73">
        <f>'Расковой 17'!D16</f>
        <v>91191.01</v>
      </c>
      <c r="U11" s="73">
        <f>'Расковой 21'!D16</f>
        <v>70332.12</v>
      </c>
      <c r="V11" s="73">
        <f>'Советская 4-1'!D16</f>
        <v>188614.58</v>
      </c>
      <c r="W11" s="73">
        <f>'Советская 6-2'!D16</f>
        <v>640292.28</v>
      </c>
      <c r="X11" s="73">
        <f>'Чернышевского 3'!D16</f>
        <v>-11666</v>
      </c>
      <c r="Y11" s="73">
        <f>'Чернышевского 4'!D16</f>
        <v>80875.23</v>
      </c>
      <c r="Z11" s="73">
        <f>'Чернышевского 5'!D16</f>
        <v>85513.09</v>
      </c>
      <c r="AA11" s="73">
        <f>'Чернышевского 6'!D16</f>
        <v>179760.56999999998</v>
      </c>
      <c r="AB11" s="73">
        <f>'Чернышевского 7'!D16</f>
        <v>17700.41</v>
      </c>
      <c r="AC11" s="73">
        <f>'Чернышевского 8'!D16</f>
        <v>101091.21</v>
      </c>
      <c r="AD11" s="73">
        <f>'Чернышевского 9'!D16</f>
        <v>68083.52</v>
      </c>
      <c r="AE11" s="73">
        <f>'Чернышевского 9а'!D16</f>
        <v>15894.44</v>
      </c>
      <c r="AF11" s="73">
        <f>'Чернышевского 10'!D16</f>
        <v>-129746.64</v>
      </c>
      <c r="AG11" s="73">
        <f>'Чернышевского 10а'!D16</f>
        <v>76334.46</v>
      </c>
      <c r="AH11" s="73">
        <f>'Чернышевского 11'!D16</f>
        <v>177970.02</v>
      </c>
      <c r="AI11" s="73">
        <f>'Чернышевского 12'!D16</f>
        <v>110467.06</v>
      </c>
      <c r="AJ11" s="73">
        <f>'Чернышевского 12а'!D16</f>
        <v>82058.15</v>
      </c>
      <c r="AK11" s="73">
        <f>'Чернышевского 13'!D16</f>
        <v>75057.21</v>
      </c>
      <c r="AL11" s="73">
        <f>'Чернышевского 15'!D16</f>
        <v>136855.94</v>
      </c>
      <c r="AM11" s="73">
        <f>'Чернышевского 19'!D16</f>
        <v>161286.6</v>
      </c>
      <c r="AN11" s="73">
        <f>'Чернышевского 21'!D16</f>
        <v>177949.84</v>
      </c>
      <c r="AO11" s="73">
        <f>'Чернышевского 22'!D16</f>
        <v>229492.84000000003</v>
      </c>
      <c r="AP11" s="73">
        <f>'Чернышевского 24'!D16</f>
        <v>124717.4</v>
      </c>
      <c r="AQ11" s="73">
        <f>'Чернышевского 25'!D16</f>
        <v>101305.73</v>
      </c>
      <c r="AR11" s="73">
        <f t="shared" si="0"/>
        <v>5246492.4</v>
      </c>
    </row>
    <row r="12" spans="1:44" ht="18" customHeight="1">
      <c r="A12" s="21" t="s">
        <v>33</v>
      </c>
      <c r="B12" s="116" t="s">
        <v>34</v>
      </c>
      <c r="C12" s="17" t="s">
        <v>16</v>
      </c>
      <c r="D12" s="66">
        <f>'Николаева 8'!D17</f>
        <v>0</v>
      </c>
      <c r="E12" s="73">
        <f>'Николаева 12'!D17</f>
        <v>0</v>
      </c>
      <c r="F12" s="73">
        <f>'Николаева 14'!D17</f>
        <v>0</v>
      </c>
      <c r="G12" s="73">
        <f>'Николаева 22'!D17</f>
        <v>0</v>
      </c>
      <c r="H12" s="73">
        <f>'Николаева 31'!D17</f>
        <v>0</v>
      </c>
      <c r="I12" s="73">
        <f>'Парковая 15'!D17</f>
        <v>0</v>
      </c>
      <c r="J12" s="73">
        <f>'Парковая 17'!D17</f>
        <v>0</v>
      </c>
      <c r="K12" s="73">
        <f>'Парковая 19'!D17</f>
        <v>0</v>
      </c>
      <c r="L12" s="73">
        <f>'Парковая 21'!D17</f>
        <v>0</v>
      </c>
      <c r="M12" s="73">
        <f>'Расковой 3'!D17</f>
        <v>0</v>
      </c>
      <c r="N12" s="73">
        <f>'Расковой 5'!D17</f>
        <v>0</v>
      </c>
      <c r="O12" s="73">
        <f>'Расковой 7'!D17</f>
        <v>0</v>
      </c>
      <c r="P12" s="73">
        <f>'Расковой 9'!D17</f>
        <v>0</v>
      </c>
      <c r="Q12" s="73">
        <f>'Расковой 11'!D17</f>
        <v>0</v>
      </c>
      <c r="R12" s="73">
        <f>'Расковой 13'!D17</f>
        <v>0</v>
      </c>
      <c r="S12" s="73">
        <f>'Расковой 15'!D17</f>
        <v>0</v>
      </c>
      <c r="T12" s="73">
        <f>'Расковой 17'!D17</f>
        <v>0</v>
      </c>
      <c r="U12" s="73">
        <f>'Расковой 21'!D17</f>
        <v>0</v>
      </c>
      <c r="V12" s="73">
        <f>'Советская 4-1'!D17</f>
        <v>0</v>
      </c>
      <c r="W12" s="73">
        <f>'Советская 6-2'!D17</f>
        <v>0</v>
      </c>
      <c r="X12" s="73">
        <f>'Чернышевского 3'!D17</f>
        <v>0</v>
      </c>
      <c r="Y12" s="73">
        <f>'Чернышевского 4'!D17</f>
        <v>0</v>
      </c>
      <c r="Z12" s="73">
        <f>'Чернышевского 5'!D17</f>
        <v>0</v>
      </c>
      <c r="AA12" s="73">
        <f>'Чернышевского 6'!D17</f>
        <v>0</v>
      </c>
      <c r="AB12" s="73">
        <f>'Чернышевского 7'!D17</f>
        <v>0</v>
      </c>
      <c r="AC12" s="73">
        <f>'Чернышевского 8'!D17</f>
        <v>0</v>
      </c>
      <c r="AD12" s="73">
        <f>'Чернышевского 9'!D17</f>
        <v>0</v>
      </c>
      <c r="AE12" s="73">
        <f>'Чернышевского 9а'!D17</f>
        <v>0</v>
      </c>
      <c r="AF12" s="73">
        <f>'Чернышевского 10'!D17</f>
        <v>0</v>
      </c>
      <c r="AG12" s="73">
        <f>'Чернышевского 10а'!D17</f>
        <v>0</v>
      </c>
      <c r="AH12" s="73">
        <f>'Чернышевского 11'!D17</f>
        <v>0</v>
      </c>
      <c r="AI12" s="73">
        <f>'Чернышевского 12'!D17</f>
        <v>0</v>
      </c>
      <c r="AJ12" s="73">
        <f>'Чернышевского 12а'!D17</f>
        <v>0</v>
      </c>
      <c r="AK12" s="73">
        <f>'Чернышевского 13'!D17</f>
        <v>0</v>
      </c>
      <c r="AL12" s="73">
        <f>'Чернышевского 15'!D17</f>
        <v>0</v>
      </c>
      <c r="AM12" s="73">
        <f>'Чернышевского 19'!D17</f>
        <v>0</v>
      </c>
      <c r="AN12" s="73">
        <f>'Чернышевского 21'!D17</f>
        <v>0</v>
      </c>
      <c r="AO12" s="73">
        <f>'Чернышевского 22'!D17</f>
        <v>0</v>
      </c>
      <c r="AP12" s="73">
        <f>'Чернышевского 24'!D17</f>
        <v>0</v>
      </c>
      <c r="AQ12" s="73">
        <f>'Чернышевского 25'!D17</f>
        <v>0</v>
      </c>
      <c r="AR12" s="73">
        <f t="shared" si="0"/>
        <v>0</v>
      </c>
    </row>
    <row r="13" spans="1:44" ht="18" customHeight="1">
      <c r="A13" s="21" t="s">
        <v>35</v>
      </c>
      <c r="B13" s="116" t="s">
        <v>36</v>
      </c>
      <c r="C13" s="17" t="s">
        <v>16</v>
      </c>
      <c r="D13" s="66">
        <f>'Николаева 8'!D18</f>
        <v>0</v>
      </c>
      <c r="E13" s="73">
        <f>'Николаева 12'!D18</f>
        <v>0</v>
      </c>
      <c r="F13" s="73">
        <f>'Николаева 14'!D18</f>
        <v>0</v>
      </c>
      <c r="G13" s="73">
        <f>'Николаева 22'!D18</f>
        <v>0</v>
      </c>
      <c r="H13" s="73">
        <f>'Николаева 31'!D18</f>
        <v>0</v>
      </c>
      <c r="I13" s="73">
        <f>'Парковая 15'!D18</f>
        <v>0</v>
      </c>
      <c r="J13" s="73">
        <f>'Парковая 17'!D18</f>
        <v>0</v>
      </c>
      <c r="K13" s="73">
        <f>'Парковая 19'!D18</f>
        <v>0</v>
      </c>
      <c r="L13" s="73">
        <f>'Парковая 21'!D18</f>
        <v>0</v>
      </c>
      <c r="M13" s="73">
        <f>'Расковой 3'!D18</f>
        <v>0</v>
      </c>
      <c r="N13" s="73">
        <f>'Расковой 5'!D18</f>
        <v>0</v>
      </c>
      <c r="O13" s="73">
        <f>'Расковой 7'!D18</f>
        <v>0</v>
      </c>
      <c r="P13" s="73">
        <f>'Расковой 9'!D18</f>
        <v>0</v>
      </c>
      <c r="Q13" s="73">
        <f>'Расковой 11'!D18</f>
        <v>0</v>
      </c>
      <c r="R13" s="73">
        <f>'Расковой 13'!D18</f>
        <v>0</v>
      </c>
      <c r="S13" s="73">
        <f>'Расковой 15'!D18</f>
        <v>0</v>
      </c>
      <c r="T13" s="73">
        <f>'Расковой 17'!D18</f>
        <v>0</v>
      </c>
      <c r="U13" s="73">
        <f>'Расковой 21'!D18</f>
        <v>0</v>
      </c>
      <c r="V13" s="73">
        <f>'Советская 4-1'!D18</f>
        <v>0</v>
      </c>
      <c r="W13" s="73">
        <f>'Советская 6-2'!D18</f>
        <v>0</v>
      </c>
      <c r="X13" s="73">
        <f>'Чернышевского 3'!D18</f>
        <v>0</v>
      </c>
      <c r="Y13" s="73">
        <f>'Чернышевского 4'!D18</f>
        <v>0</v>
      </c>
      <c r="Z13" s="73">
        <f>'Чернышевского 5'!D18</f>
        <v>0</v>
      </c>
      <c r="AA13" s="73">
        <f>'Чернышевского 6'!D18</f>
        <v>0</v>
      </c>
      <c r="AB13" s="73">
        <f>'Чернышевского 7'!D18</f>
        <v>0</v>
      </c>
      <c r="AC13" s="73">
        <f>'Чернышевского 8'!D18</f>
        <v>0</v>
      </c>
      <c r="AD13" s="73">
        <f>'Чернышевского 9'!D18</f>
        <v>0</v>
      </c>
      <c r="AE13" s="73">
        <f>'Чернышевского 9а'!D18</f>
        <v>0</v>
      </c>
      <c r="AF13" s="73">
        <f>'Чернышевского 10'!D18</f>
        <v>0</v>
      </c>
      <c r="AG13" s="73">
        <f>'Чернышевского 10а'!D18</f>
        <v>0</v>
      </c>
      <c r="AH13" s="73">
        <f>'Чернышевского 11'!D18</f>
        <v>0</v>
      </c>
      <c r="AI13" s="73">
        <f>'Чернышевского 12'!D18</f>
        <v>0</v>
      </c>
      <c r="AJ13" s="73">
        <f>'Чернышевского 12а'!D18</f>
        <v>0</v>
      </c>
      <c r="AK13" s="73">
        <f>'Чернышевского 13'!D18</f>
        <v>0</v>
      </c>
      <c r="AL13" s="73">
        <f>'Чернышевского 15'!D18</f>
        <v>0</v>
      </c>
      <c r="AM13" s="73">
        <f>'Чернышевского 19'!D18</f>
        <v>0</v>
      </c>
      <c r="AN13" s="73">
        <f>'Чернышевского 21'!D18</f>
        <v>0</v>
      </c>
      <c r="AO13" s="73">
        <f>'Чернышевского 22'!D18</f>
        <v>0</v>
      </c>
      <c r="AP13" s="73">
        <f>'Чернышевского 24'!D18</f>
        <v>0</v>
      </c>
      <c r="AQ13" s="73">
        <f>'Чернышевского 25'!D18</f>
        <v>0</v>
      </c>
      <c r="AR13" s="73">
        <f t="shared" si="0"/>
        <v>0</v>
      </c>
    </row>
    <row r="14" spans="1:44" ht="28.5" customHeight="1">
      <c r="A14" s="21" t="s">
        <v>37</v>
      </c>
      <c r="B14" s="116" t="s">
        <v>38</v>
      </c>
      <c r="C14" s="17" t="s">
        <v>16</v>
      </c>
      <c r="D14" s="66">
        <f>'Николаева 8'!D19</f>
        <v>0</v>
      </c>
      <c r="E14" s="73">
        <f>'Николаева 12'!D19</f>
        <v>0</v>
      </c>
      <c r="F14" s="73">
        <f>'Николаева 14'!D19</f>
        <v>0</v>
      </c>
      <c r="G14" s="73">
        <f>'Николаева 22'!D19</f>
        <v>0</v>
      </c>
      <c r="H14" s="73">
        <f>'Николаева 31'!D19</f>
        <v>0</v>
      </c>
      <c r="I14" s="73">
        <f>'Парковая 15'!D19</f>
        <v>0</v>
      </c>
      <c r="J14" s="73">
        <f>'Парковая 17'!D19</f>
        <v>0</v>
      </c>
      <c r="K14" s="73">
        <f>'Парковая 19'!D19</f>
        <v>0</v>
      </c>
      <c r="L14" s="73">
        <f>'Парковая 21'!D19</f>
        <v>0</v>
      </c>
      <c r="M14" s="73">
        <f>'Расковой 3'!D19</f>
        <v>0</v>
      </c>
      <c r="N14" s="73">
        <f>'Расковой 5'!D19</f>
        <v>0</v>
      </c>
      <c r="O14" s="73">
        <f>'Расковой 7'!D19</f>
        <v>0</v>
      </c>
      <c r="P14" s="73">
        <f>'Расковой 9'!D19</f>
        <v>0</v>
      </c>
      <c r="Q14" s="73">
        <f>'Расковой 11'!D19</f>
        <v>0</v>
      </c>
      <c r="R14" s="73">
        <f>'Расковой 13'!D19</f>
        <v>0</v>
      </c>
      <c r="S14" s="73">
        <f>'Расковой 15'!D19</f>
        <v>0</v>
      </c>
      <c r="T14" s="73">
        <f>'Расковой 17'!D19</f>
        <v>0</v>
      </c>
      <c r="U14" s="73">
        <f>'Расковой 21'!D19</f>
        <v>0</v>
      </c>
      <c r="V14" s="73">
        <f>'Советская 4-1'!D19</f>
        <v>0</v>
      </c>
      <c r="W14" s="73">
        <f>'Советская 6-2'!D19</f>
        <v>0</v>
      </c>
      <c r="X14" s="73">
        <f>'Чернышевского 3'!D19</f>
        <v>0</v>
      </c>
      <c r="Y14" s="73">
        <f>'Чернышевского 4'!D19</f>
        <v>0</v>
      </c>
      <c r="Z14" s="73">
        <f>'Чернышевского 5'!D19</f>
        <v>0</v>
      </c>
      <c r="AA14" s="73">
        <f>'Чернышевского 6'!D19</f>
        <v>0</v>
      </c>
      <c r="AB14" s="73">
        <f>'Чернышевского 7'!D19</f>
        <v>0</v>
      </c>
      <c r="AC14" s="73">
        <f>'Чернышевского 8'!D19</f>
        <v>0</v>
      </c>
      <c r="AD14" s="73">
        <f>'Чернышевского 9'!D19</f>
        <v>0</v>
      </c>
      <c r="AE14" s="73">
        <f>'Чернышевского 9а'!D19</f>
        <v>0</v>
      </c>
      <c r="AF14" s="73">
        <f>'Чернышевского 10'!D19</f>
        <v>0</v>
      </c>
      <c r="AG14" s="73">
        <f>'Чернышевского 10а'!D19</f>
        <v>0</v>
      </c>
      <c r="AH14" s="73">
        <f>'Чернышевского 11'!D19</f>
        <v>0</v>
      </c>
      <c r="AI14" s="73">
        <f>'Чернышевского 12'!D19</f>
        <v>0</v>
      </c>
      <c r="AJ14" s="73">
        <f>'Чернышевского 12а'!D19</f>
        <v>0</v>
      </c>
      <c r="AK14" s="73">
        <f>'Чернышевского 13'!D19</f>
        <v>0</v>
      </c>
      <c r="AL14" s="73">
        <f>'Чернышевского 15'!D19</f>
        <v>0</v>
      </c>
      <c r="AM14" s="73">
        <f>'Чернышевского 19'!D19</f>
        <v>0</v>
      </c>
      <c r="AN14" s="73">
        <f>'Чернышевского 21'!D19</f>
        <v>0</v>
      </c>
      <c r="AO14" s="73">
        <f>'Чернышевского 22'!D19</f>
        <v>0</v>
      </c>
      <c r="AP14" s="73">
        <f>'Чернышевского 24'!D19</f>
        <v>0</v>
      </c>
      <c r="AQ14" s="73">
        <f>'Чернышевского 25'!D19</f>
        <v>0</v>
      </c>
      <c r="AR14" s="73">
        <f t="shared" si="0"/>
        <v>0</v>
      </c>
    </row>
    <row r="15" spans="1:44" ht="18" customHeight="1">
      <c r="A15" s="21" t="s">
        <v>39</v>
      </c>
      <c r="B15" s="116" t="s">
        <v>40</v>
      </c>
      <c r="C15" s="17" t="s">
        <v>16</v>
      </c>
      <c r="D15" s="66">
        <f>'Николаева 8'!D20</f>
        <v>0</v>
      </c>
      <c r="E15" s="73">
        <f>'Николаева 12'!D20</f>
        <v>0</v>
      </c>
      <c r="F15" s="73">
        <f>'Николаева 14'!D20</f>
        <v>0</v>
      </c>
      <c r="G15" s="73">
        <f>'Николаева 22'!D20</f>
        <v>0</v>
      </c>
      <c r="H15" s="73">
        <f>'Николаева 31'!D20</f>
        <v>0</v>
      </c>
      <c r="I15" s="73">
        <f>'Парковая 15'!D20</f>
        <v>0</v>
      </c>
      <c r="J15" s="73">
        <f>'Парковая 17'!D20</f>
        <v>0</v>
      </c>
      <c r="K15" s="73">
        <f>'Парковая 19'!D20</f>
        <v>0</v>
      </c>
      <c r="L15" s="73">
        <f>'Парковая 21'!D20</f>
        <v>0</v>
      </c>
      <c r="M15" s="73">
        <f>'Расковой 3'!D20</f>
        <v>0</v>
      </c>
      <c r="N15" s="73">
        <f>'Расковой 5'!D20</f>
        <v>0</v>
      </c>
      <c r="O15" s="73">
        <f>'Расковой 7'!D20</f>
        <v>0</v>
      </c>
      <c r="P15" s="73">
        <f>'Расковой 9'!D20</f>
        <v>0</v>
      </c>
      <c r="Q15" s="73">
        <f>'Расковой 11'!D20</f>
        <v>0</v>
      </c>
      <c r="R15" s="73">
        <f>'Расковой 13'!D20</f>
        <v>0</v>
      </c>
      <c r="S15" s="73">
        <f>'Расковой 15'!D20</f>
        <v>0</v>
      </c>
      <c r="T15" s="73">
        <f>'Расковой 17'!D20</f>
        <v>0</v>
      </c>
      <c r="U15" s="73">
        <f>'Расковой 21'!D20</f>
        <v>0</v>
      </c>
      <c r="V15" s="73">
        <f>'Советская 4-1'!D20</f>
        <v>0</v>
      </c>
      <c r="W15" s="73">
        <f>'Советская 6-2'!D20</f>
        <v>0</v>
      </c>
      <c r="X15" s="73">
        <f>'Чернышевского 3'!D20</f>
        <v>0</v>
      </c>
      <c r="Y15" s="73">
        <f>'Чернышевского 4'!D20</f>
        <v>0</v>
      </c>
      <c r="Z15" s="73">
        <f>'Чернышевского 5'!D20</f>
        <v>0</v>
      </c>
      <c r="AA15" s="73">
        <f>'Чернышевского 6'!D20</f>
        <v>0</v>
      </c>
      <c r="AB15" s="73">
        <f>'Чернышевского 7'!D20</f>
        <v>0</v>
      </c>
      <c r="AC15" s="73">
        <f>'Чернышевского 8'!D20</f>
        <v>0</v>
      </c>
      <c r="AD15" s="73">
        <f>'Чернышевского 9'!D20</f>
        <v>0</v>
      </c>
      <c r="AE15" s="73">
        <f>'Чернышевского 9а'!D20</f>
        <v>0</v>
      </c>
      <c r="AF15" s="73">
        <f>'Чернышевского 10'!D20</f>
        <v>0</v>
      </c>
      <c r="AG15" s="73">
        <f>'Чернышевского 10а'!D20</f>
        <v>0</v>
      </c>
      <c r="AH15" s="73">
        <f>'Чернышевского 11'!D20</f>
        <v>0</v>
      </c>
      <c r="AI15" s="73">
        <f>'Чернышевского 12'!D20</f>
        <v>0</v>
      </c>
      <c r="AJ15" s="73">
        <f>'Чернышевского 12а'!D20</f>
        <v>0</v>
      </c>
      <c r="AK15" s="73">
        <f>'Чернышевского 13'!D20</f>
        <v>0</v>
      </c>
      <c r="AL15" s="73">
        <f>'Чернышевского 15'!D20</f>
        <v>0</v>
      </c>
      <c r="AM15" s="73">
        <f>'Чернышевского 19'!D20</f>
        <v>0</v>
      </c>
      <c r="AN15" s="73">
        <f>'Чернышевского 21'!D20</f>
        <v>0</v>
      </c>
      <c r="AO15" s="73">
        <f>'Чернышевского 22'!D20</f>
        <v>0</v>
      </c>
      <c r="AP15" s="73">
        <f>'Чернышевского 24'!D20</f>
        <v>0</v>
      </c>
      <c r="AQ15" s="73">
        <f>'Чернышевского 25'!D20</f>
        <v>0</v>
      </c>
      <c r="AR15" s="73">
        <f t="shared" si="0"/>
        <v>0</v>
      </c>
    </row>
    <row r="16" spans="1:44" ht="18" customHeight="1">
      <c r="A16" s="21" t="s">
        <v>41</v>
      </c>
      <c r="B16" s="117" t="s">
        <v>42</v>
      </c>
      <c r="C16" s="17" t="s">
        <v>16</v>
      </c>
      <c r="D16" s="66">
        <f>'Николаева 8'!D21</f>
        <v>201285.99</v>
      </c>
      <c r="E16" s="73">
        <f>'Николаева 12'!D21</f>
        <v>60317.1</v>
      </c>
      <c r="F16" s="73">
        <f>'Николаева 14'!D21</f>
        <v>6924.2</v>
      </c>
      <c r="G16" s="73">
        <f>'Николаева 22'!D21</f>
        <v>118038.09</v>
      </c>
      <c r="H16" s="73">
        <f>'Николаева 31'!D21</f>
        <v>744647.51</v>
      </c>
      <c r="I16" s="73">
        <f>'Парковая 15'!D21</f>
        <v>59626.39</v>
      </c>
      <c r="J16" s="73">
        <f>'Парковая 17'!D21</f>
        <v>205837.72</v>
      </c>
      <c r="K16" s="73">
        <f>'Парковая 19'!D21</f>
        <v>86314.77</v>
      </c>
      <c r="L16" s="73">
        <f>'Парковая 21'!D21</f>
        <v>-38035.25</v>
      </c>
      <c r="M16" s="73">
        <f>'Расковой 3'!D21</f>
        <v>154542.42</v>
      </c>
      <c r="N16" s="73">
        <f>'Расковой 5'!D21</f>
        <v>56599.03</v>
      </c>
      <c r="O16" s="73">
        <f>'Расковой 7'!D21</f>
        <v>47796.43</v>
      </c>
      <c r="P16" s="73">
        <f>'Расковой 9'!D21</f>
        <v>185932.29</v>
      </c>
      <c r="Q16" s="73">
        <f>'Расковой 11'!D21</f>
        <v>217806.94</v>
      </c>
      <c r="R16" s="73">
        <f>'Расковой 13'!D21</f>
        <v>159670.37</v>
      </c>
      <c r="S16" s="73">
        <f>'Расковой 15'!D21</f>
        <v>127757.33</v>
      </c>
      <c r="T16" s="73">
        <f>'Расковой 17'!D21</f>
        <v>91191.01</v>
      </c>
      <c r="U16" s="73">
        <f>'Расковой 21'!D21</f>
        <v>70332.12</v>
      </c>
      <c r="V16" s="73">
        <f>'Советская 4-1'!D21</f>
        <v>188614.58</v>
      </c>
      <c r="W16" s="73">
        <f>'Советская 6-2'!D21</f>
        <v>640292.28</v>
      </c>
      <c r="X16" s="73">
        <f>'Чернышевского 3'!D21</f>
        <v>-11666</v>
      </c>
      <c r="Y16" s="73">
        <f>'Чернышевского 4'!D21</f>
        <v>80875.23</v>
      </c>
      <c r="Z16" s="73">
        <f>'Чернышевского 5'!D21</f>
        <v>85513.09</v>
      </c>
      <c r="AA16" s="73">
        <f>'Чернышевского 6'!D21</f>
        <v>179760.56999999998</v>
      </c>
      <c r="AB16" s="73">
        <f>'Чернышевского 7'!D21</f>
        <v>17700.41</v>
      </c>
      <c r="AC16" s="73">
        <f>'Чернышевского 8'!D21</f>
        <v>101091.21</v>
      </c>
      <c r="AD16" s="73">
        <f>'Чернышевского 9'!D21</f>
        <v>68083.52</v>
      </c>
      <c r="AE16" s="73">
        <f>'Чернышевского 9а'!D21</f>
        <v>15894.44</v>
      </c>
      <c r="AF16" s="73">
        <f>'Чернышевского 10'!D21</f>
        <v>-129746.64</v>
      </c>
      <c r="AG16" s="73">
        <f>'Чернышевского 10а'!D21</f>
        <v>76334.46</v>
      </c>
      <c r="AH16" s="73">
        <f>'Чернышевского 11'!D21</f>
        <v>177970.02</v>
      </c>
      <c r="AI16" s="73">
        <f>'Чернышевского 12'!D21</f>
        <v>110467.06</v>
      </c>
      <c r="AJ16" s="73">
        <f>'Чернышевского 12а'!D21</f>
        <v>82058.15</v>
      </c>
      <c r="AK16" s="73">
        <f>'Чернышевского 13'!D21</f>
        <v>75057.21</v>
      </c>
      <c r="AL16" s="73">
        <f>'Чернышевского 15'!D21</f>
        <v>136855.94</v>
      </c>
      <c r="AM16" s="73">
        <f>'Чернышевского 19'!D21</f>
        <v>161286.6</v>
      </c>
      <c r="AN16" s="73">
        <f>'Чернышевского 21'!D21</f>
        <v>177949.84</v>
      </c>
      <c r="AO16" s="73">
        <f>'Чернышевского 22'!D21</f>
        <v>229492.84000000003</v>
      </c>
      <c r="AP16" s="73">
        <f>'Чернышевского 24'!D21</f>
        <v>124717.4</v>
      </c>
      <c r="AQ16" s="73">
        <f>'Чернышевского 25'!D21</f>
        <v>101305.73</v>
      </c>
      <c r="AR16" s="73">
        <f t="shared" si="0"/>
        <v>5246492.4</v>
      </c>
    </row>
    <row r="17" spans="1:44" ht="30.75" customHeight="1">
      <c r="A17" s="21" t="s">
        <v>43</v>
      </c>
      <c r="B17" s="117" t="s">
        <v>44</v>
      </c>
      <c r="C17" s="17" t="s">
        <v>16</v>
      </c>
      <c r="D17" s="66">
        <f>'Николаева 8'!D22</f>
        <v>246687.12</v>
      </c>
      <c r="E17" s="73">
        <f>'Николаева 12'!D22</f>
        <v>43134.21</v>
      </c>
      <c r="F17" s="73">
        <f>'Николаева 14'!D22</f>
        <v>159089.01</v>
      </c>
      <c r="G17" s="73">
        <f>'Николаева 22'!D22</f>
        <v>67774.49000000002</v>
      </c>
      <c r="H17" s="73">
        <f>'Николаева 31'!D22</f>
        <v>229324.62</v>
      </c>
      <c r="I17" s="73">
        <f>'Парковая 15'!D22</f>
        <v>289362.67</v>
      </c>
      <c r="J17" s="73">
        <f>'Парковая 17'!D22</f>
        <v>28973.859999999986</v>
      </c>
      <c r="K17" s="73">
        <f>'Парковая 19'!D22</f>
        <v>25374.539999999994</v>
      </c>
      <c r="L17" s="73">
        <f>'Парковая 21'!D22</f>
        <v>290756.45999999996</v>
      </c>
      <c r="M17" s="73">
        <f>'Расковой 3'!D22</f>
        <v>126179.22</v>
      </c>
      <c r="N17" s="73">
        <f>'Расковой 5'!D22</f>
        <v>132699.94</v>
      </c>
      <c r="O17" s="73">
        <f>'Расковой 7'!D22</f>
        <v>169433.59000000003</v>
      </c>
      <c r="P17" s="73">
        <f>'Расковой 9'!D22</f>
        <v>85344.86999999997</v>
      </c>
      <c r="Q17" s="73">
        <f>'Расковой 11'!D22</f>
        <v>352731.11000000004</v>
      </c>
      <c r="R17" s="73">
        <f>'Расковой 13'!D22</f>
        <v>2321.829999999987</v>
      </c>
      <c r="S17" s="73">
        <f>'Расковой 15'!D22</f>
        <v>400498.73000000004</v>
      </c>
      <c r="T17" s="73">
        <f>'Расковой 17'!D22</f>
        <v>46403.979999999996</v>
      </c>
      <c r="U17" s="73">
        <f>'Расковой 21'!D22</f>
        <v>129917.01000000001</v>
      </c>
      <c r="V17" s="73">
        <f>'Советская 4-1'!D22</f>
        <v>326828.01</v>
      </c>
      <c r="W17" s="73">
        <f>'Советская 6-2'!D22</f>
        <v>151556.09999999998</v>
      </c>
      <c r="X17" s="73">
        <f>'Чернышевского 3'!D22</f>
        <v>228532.45</v>
      </c>
      <c r="Y17" s="73">
        <f>'Чернышевского 4'!D22</f>
        <v>26809.600000000006</v>
      </c>
      <c r="Z17" s="73">
        <f>'Чернышевского 5'!D22</f>
        <v>118969.75999999998</v>
      </c>
      <c r="AA17" s="73">
        <f>'Чернышевского 6'!D22</f>
        <v>10526.940000000002</v>
      </c>
      <c r="AB17" s="73">
        <f>'Чернышевского 7'!D22</f>
        <v>147973.53</v>
      </c>
      <c r="AC17" s="73">
        <f>'Чернышевского 8'!D22</f>
        <v>76435.61</v>
      </c>
      <c r="AD17" s="73">
        <f>'Чернышевского 9'!D22</f>
        <v>257042.87</v>
      </c>
      <c r="AE17" s="73">
        <f>'Чернышевского 9а'!D22</f>
        <v>186615.63</v>
      </c>
      <c r="AF17" s="73">
        <f>'Чернышевского 10'!D22</f>
        <v>480344.89</v>
      </c>
      <c r="AG17" s="73">
        <f>'Чернышевского 10а'!D22</f>
        <v>96560.45</v>
      </c>
      <c r="AH17" s="73">
        <f>'Чернышевского 11'!D22</f>
        <v>296266.35</v>
      </c>
      <c r="AI17" s="73">
        <f>'Чернышевского 12'!D22</f>
        <v>2169.649999999994</v>
      </c>
      <c r="AJ17" s="73">
        <f>'Чернышевского 12а'!D22</f>
        <v>85624.14000000001</v>
      </c>
      <c r="AK17" s="73">
        <f>'Чернышевского 13'!D22</f>
        <v>96849.8</v>
      </c>
      <c r="AL17" s="73">
        <f>'Чернышевского 15'!D22</f>
        <v>37415.50999999998</v>
      </c>
      <c r="AM17" s="73">
        <f>'Чернышевского 19'!D22</f>
        <v>197240.81000000003</v>
      </c>
      <c r="AN17" s="73">
        <f>'Чернышевского 21'!D22</f>
        <v>66181.67000000001</v>
      </c>
      <c r="AO17" s="73">
        <f>'Чернышевского 22'!D22</f>
        <v>118131.51999999996</v>
      </c>
      <c r="AP17" s="73">
        <f>'Чернышевского 24'!D22</f>
        <v>304347.65</v>
      </c>
      <c r="AQ17" s="73">
        <f>'Чернышевского 25'!D22</f>
        <v>14546.630000000005</v>
      </c>
      <c r="AR17" s="73">
        <f t="shared" si="0"/>
        <v>6152976.829999998</v>
      </c>
    </row>
    <row r="18" spans="1:44" ht="17.25" customHeight="1">
      <c r="A18" s="21" t="s">
        <v>45</v>
      </c>
      <c r="B18" s="116" t="s">
        <v>46</v>
      </c>
      <c r="C18" s="17" t="s">
        <v>16</v>
      </c>
      <c r="D18" s="66">
        <f>'Николаева 8'!D23</f>
        <v>0</v>
      </c>
      <c r="E18" s="73">
        <f>'Николаева 12'!D23</f>
        <v>0</v>
      </c>
      <c r="F18" s="73">
        <f>'Николаева 14'!D23</f>
        <v>0</v>
      </c>
      <c r="G18" s="73">
        <f>'Николаева 22'!D23</f>
        <v>0</v>
      </c>
      <c r="H18" s="73">
        <f>'Николаева 31'!D23</f>
        <v>0</v>
      </c>
      <c r="I18" s="73">
        <f>'Парковая 15'!D23</f>
        <v>0</v>
      </c>
      <c r="J18" s="73">
        <f>'Парковая 17'!D23</f>
        <v>0</v>
      </c>
      <c r="K18" s="73">
        <f>'Парковая 19'!D23</f>
        <v>0</v>
      </c>
      <c r="L18" s="73">
        <f>'Парковая 21'!D23</f>
        <v>0</v>
      </c>
      <c r="M18" s="73">
        <f>'Расковой 3'!D23</f>
        <v>0</v>
      </c>
      <c r="N18" s="73">
        <f>'Расковой 5'!D23</f>
        <v>0</v>
      </c>
      <c r="O18" s="73">
        <f>'Расковой 7'!D23</f>
        <v>0</v>
      </c>
      <c r="P18" s="73">
        <f>'Расковой 9'!D23</f>
        <v>0</v>
      </c>
      <c r="Q18" s="73">
        <f>'Расковой 11'!D23</f>
        <v>0</v>
      </c>
      <c r="R18" s="73">
        <f>'Расковой 13'!D23</f>
        <v>0</v>
      </c>
      <c r="S18" s="73">
        <f>'Расковой 15'!D23</f>
        <v>0</v>
      </c>
      <c r="T18" s="73">
        <f>'Расковой 17'!D23</f>
        <v>0</v>
      </c>
      <c r="U18" s="73">
        <f>'Расковой 21'!D23</f>
        <v>0</v>
      </c>
      <c r="V18" s="73">
        <f>'Советская 4-1'!D23</f>
        <v>0</v>
      </c>
      <c r="W18" s="73">
        <f>'Советская 6-2'!D23</f>
        <v>0</v>
      </c>
      <c r="X18" s="73">
        <f>'Чернышевского 3'!D23</f>
        <v>0</v>
      </c>
      <c r="Y18" s="73">
        <f>'Чернышевского 4'!D23</f>
        <v>0</v>
      </c>
      <c r="Z18" s="73">
        <f>'Чернышевского 5'!D23</f>
        <v>0</v>
      </c>
      <c r="AA18" s="73">
        <f>'Чернышевского 6'!D23</f>
        <v>0</v>
      </c>
      <c r="AB18" s="73">
        <f>'Чернышевского 7'!D23</f>
        <v>0</v>
      </c>
      <c r="AC18" s="73">
        <f>'Чернышевского 8'!D23</f>
        <v>0</v>
      </c>
      <c r="AD18" s="73">
        <f>'Чернышевского 9'!D23</f>
        <v>0</v>
      </c>
      <c r="AE18" s="73">
        <f>'Чернышевского 9а'!D23</f>
        <v>0</v>
      </c>
      <c r="AF18" s="73">
        <f>'Чернышевского 10'!D23</f>
        <v>0</v>
      </c>
      <c r="AG18" s="73">
        <f>'Чернышевского 10а'!D23</f>
        <v>0</v>
      </c>
      <c r="AH18" s="73">
        <f>'Чернышевского 11'!D23</f>
        <v>0</v>
      </c>
      <c r="AI18" s="73">
        <f>'Чернышевского 12'!D23</f>
        <v>0</v>
      </c>
      <c r="AJ18" s="73">
        <f>'Чернышевского 12а'!D23</f>
        <v>0</v>
      </c>
      <c r="AK18" s="73">
        <f>'Чернышевского 13'!D23</f>
        <v>0</v>
      </c>
      <c r="AL18" s="73">
        <f>'Чернышевского 15'!D23</f>
        <v>0</v>
      </c>
      <c r="AM18" s="73">
        <f>'Чернышевского 19'!D23</f>
        <v>0</v>
      </c>
      <c r="AN18" s="73">
        <f>'Чернышевского 21'!D23</f>
        <v>0</v>
      </c>
      <c r="AO18" s="73">
        <f>'Чернышевского 22'!D23</f>
        <v>0</v>
      </c>
      <c r="AP18" s="73">
        <f>'Чернышевского 24'!D23</f>
        <v>0</v>
      </c>
      <c r="AQ18" s="73">
        <f>'Чернышевского 25'!D23</f>
        <v>0</v>
      </c>
      <c r="AR18" s="73">
        <f t="shared" si="0"/>
        <v>0</v>
      </c>
    </row>
    <row r="19" spans="1:44" ht="17.25" customHeight="1">
      <c r="A19" s="21" t="s">
        <v>47</v>
      </c>
      <c r="B19" s="116" t="s">
        <v>48</v>
      </c>
      <c r="C19" s="17" t="s">
        <v>16</v>
      </c>
      <c r="D19" s="66">
        <f>'Николаева 8'!D24</f>
        <v>246687.12</v>
      </c>
      <c r="E19" s="73">
        <f>'Николаева 12'!D24</f>
        <v>43134.21</v>
      </c>
      <c r="F19" s="73">
        <f>'Николаева 14'!D24</f>
        <v>159089.01</v>
      </c>
      <c r="G19" s="73">
        <f>'Николаева 22'!D24</f>
        <v>67774.49000000002</v>
      </c>
      <c r="H19" s="73">
        <f>'Николаева 31'!D24</f>
        <v>229324.62</v>
      </c>
      <c r="I19" s="73">
        <f>'Парковая 15'!D24</f>
        <v>289362.67</v>
      </c>
      <c r="J19" s="73">
        <f>'Парковая 17'!D24</f>
        <v>28973.859999999986</v>
      </c>
      <c r="K19" s="73">
        <f>'Парковая 19'!D24</f>
        <v>25374.539999999994</v>
      </c>
      <c r="L19" s="73">
        <f>'Парковая 21'!D24</f>
        <v>290756.45999999996</v>
      </c>
      <c r="M19" s="73">
        <f>'Расковой 3'!D24</f>
        <v>126179.22</v>
      </c>
      <c r="N19" s="73">
        <f>'Расковой 5'!D24</f>
        <v>132699.94</v>
      </c>
      <c r="O19" s="73">
        <f>'Расковой 7'!D24</f>
        <v>169433.59000000003</v>
      </c>
      <c r="P19" s="73">
        <f>'Расковой 9'!D24</f>
        <v>85344.86999999997</v>
      </c>
      <c r="Q19" s="73">
        <f>'Расковой 11'!D24</f>
        <v>352731.11000000004</v>
      </c>
      <c r="R19" s="73">
        <f>'Расковой 13'!D24</f>
        <v>2321.829999999987</v>
      </c>
      <c r="S19" s="73">
        <f>'Расковой 15'!D24</f>
        <v>400498.73000000004</v>
      </c>
      <c r="T19" s="73">
        <f>'Расковой 17'!D24</f>
        <v>46403.979999999996</v>
      </c>
      <c r="U19" s="73">
        <f>'Расковой 21'!D24</f>
        <v>129917.01000000001</v>
      </c>
      <c r="V19" s="73">
        <f>'Советская 4-1'!D24</f>
        <v>326828.01</v>
      </c>
      <c r="W19" s="73">
        <f>'Советская 6-2'!D24</f>
        <v>151556.1</v>
      </c>
      <c r="X19" s="73">
        <f>'Чернышевского 3'!D24</f>
        <v>228532.45</v>
      </c>
      <c r="Y19" s="73">
        <f>'Чернышевского 4'!D24</f>
        <v>26809.600000000006</v>
      </c>
      <c r="Z19" s="73">
        <f>'Чернышевского 5'!D24</f>
        <v>118969.75999999998</v>
      </c>
      <c r="AA19" s="73">
        <f>'Чернышевского 6'!D24</f>
        <v>10526.939999999999</v>
      </c>
      <c r="AB19" s="73">
        <f>'Чернышевского 7'!D24</f>
        <v>147973.53</v>
      </c>
      <c r="AC19" s="73">
        <f>'Чернышевского 8'!D24</f>
        <v>76435.61</v>
      </c>
      <c r="AD19" s="73">
        <f>'Чернышевского 9'!D24</f>
        <v>257042.87</v>
      </c>
      <c r="AE19" s="73">
        <f>'Чернышевского 9а'!D24</f>
        <v>186615.63</v>
      </c>
      <c r="AF19" s="73">
        <f>'Чернышевского 10'!D24</f>
        <v>480344.89</v>
      </c>
      <c r="AG19" s="73">
        <f>'Чернышевского 10а'!D24</f>
        <v>96560.45</v>
      </c>
      <c r="AH19" s="73">
        <f>'Чернышевского 11'!D24</f>
        <v>296266.35</v>
      </c>
      <c r="AI19" s="73">
        <f>'Чернышевского 12'!D24</f>
        <v>2169.649999999994</v>
      </c>
      <c r="AJ19" s="73">
        <f>'Чернышевского 12а'!D24</f>
        <v>85624.14000000001</v>
      </c>
      <c r="AK19" s="73">
        <f>'Чернышевского 13'!D24</f>
        <v>96849.8</v>
      </c>
      <c r="AL19" s="73">
        <f>'Чернышевского 15'!D24</f>
        <v>37415.50999999998</v>
      </c>
      <c r="AM19" s="73">
        <f>'Чернышевского 19'!D24</f>
        <v>197240.81000000003</v>
      </c>
      <c r="AN19" s="73">
        <f>'Чернышевского 21'!D24</f>
        <v>66181.67</v>
      </c>
      <c r="AO19" s="73">
        <f>'Чернышевского 22'!D24</f>
        <v>118131.51999999996</v>
      </c>
      <c r="AP19" s="73">
        <f>'Чернышевского 24'!D24</f>
        <v>304347.65</v>
      </c>
      <c r="AQ19" s="73">
        <f>'Чернышевского 25'!D24</f>
        <v>14546.630000000005</v>
      </c>
      <c r="AR19" s="73">
        <f t="shared" si="0"/>
        <v>6152976.829999998</v>
      </c>
    </row>
    <row r="20" spans="1:44" ht="15">
      <c r="A20" s="126" t="s">
        <v>49</v>
      </c>
      <c r="B20" s="126"/>
      <c r="C20" s="126"/>
      <c r="D20" s="126"/>
      <c r="E20" s="73">
        <f>'Николаева 12'!D25</f>
        <v>0</v>
      </c>
      <c r="F20" s="73">
        <f>'Николаева 14'!D25</f>
        <v>0</v>
      </c>
      <c r="G20" s="73">
        <f>'Николаева 22'!D25</f>
        <v>0</v>
      </c>
      <c r="H20" s="73">
        <f>'Николаева 31'!D25</f>
        <v>0</v>
      </c>
      <c r="I20" s="73">
        <f>'Парковая 15'!D25</f>
        <v>0</v>
      </c>
      <c r="J20" s="73">
        <f>'Парковая 17'!D25</f>
        <v>0</v>
      </c>
      <c r="K20" s="73">
        <f>'Парковая 19'!D25</f>
        <v>0</v>
      </c>
      <c r="L20" s="73">
        <f>'Парковая 21'!D25</f>
        <v>0</v>
      </c>
      <c r="M20" s="73">
        <f>'Расковой 3'!D25</f>
        <v>0</v>
      </c>
      <c r="N20" s="73">
        <f>'Расковой 5'!D25</f>
        <v>0</v>
      </c>
      <c r="O20" s="73">
        <f>'Расковой 7'!D25</f>
        <v>0</v>
      </c>
      <c r="P20" s="73">
        <f>'Расковой 9'!D25</f>
        <v>0</v>
      </c>
      <c r="Q20" s="73">
        <f>'Расковой 11'!D25</f>
        <v>0</v>
      </c>
      <c r="R20" s="73">
        <f>'Расковой 13'!D25</f>
        <v>0</v>
      </c>
      <c r="S20" s="73">
        <f>'Расковой 15'!D25</f>
        <v>0</v>
      </c>
      <c r="T20" s="73">
        <f>'Расковой 17'!D25</f>
        <v>0</v>
      </c>
      <c r="U20" s="73">
        <f>'Расковой 21'!D25</f>
        <v>0</v>
      </c>
      <c r="V20" s="73">
        <f>'Советская 4-1'!D25</f>
        <v>0</v>
      </c>
      <c r="W20" s="73">
        <f>'Советская 6-2'!D25</f>
        <v>0</v>
      </c>
      <c r="X20" s="73">
        <f>'Чернышевского 3'!D25</f>
        <v>0</v>
      </c>
      <c r="Y20" s="73">
        <f>'Чернышевского 4'!D25</f>
        <v>0</v>
      </c>
      <c r="Z20" s="73">
        <f>'Чернышевского 5'!D25</f>
        <v>0</v>
      </c>
      <c r="AA20" s="73">
        <f>'Чернышевского 6'!D25</f>
        <v>0</v>
      </c>
      <c r="AB20" s="73">
        <f>'Чернышевского 7'!D25</f>
        <v>0</v>
      </c>
      <c r="AC20" s="73">
        <f>'Чернышевского 8'!D25</f>
        <v>0</v>
      </c>
      <c r="AD20" s="73">
        <f>'Чернышевского 9'!D25</f>
        <v>0</v>
      </c>
      <c r="AE20" s="73">
        <f>'Чернышевского 9а'!D25</f>
        <v>0</v>
      </c>
      <c r="AF20" s="73">
        <f>'Чернышевского 10'!D25</f>
        <v>0</v>
      </c>
      <c r="AG20" s="73">
        <f>'Чернышевского 10а'!D25</f>
        <v>0</v>
      </c>
      <c r="AH20" s="73">
        <f>'Чернышевского 11'!D25</f>
        <v>0</v>
      </c>
      <c r="AI20" s="73">
        <f>'Чернышевского 12'!D25</f>
        <v>0</v>
      </c>
      <c r="AJ20" s="73">
        <f>'Чернышевского 12а'!D25</f>
        <v>0</v>
      </c>
      <c r="AK20" s="73">
        <f>'Чернышевского 13'!D25</f>
        <v>0</v>
      </c>
      <c r="AL20" s="73">
        <f>'Чернышевского 15'!D25</f>
        <v>0</v>
      </c>
      <c r="AM20" s="73">
        <f>'Чернышевского 19'!D25</f>
        <v>0</v>
      </c>
      <c r="AN20" s="73">
        <f>'Чернышевского 21'!D25</f>
        <v>0</v>
      </c>
      <c r="AO20" s="73">
        <f>'Чернышевского 22'!D25</f>
        <v>0</v>
      </c>
      <c r="AP20" s="73">
        <f>'Чернышевского 24'!D25</f>
        <v>0</v>
      </c>
      <c r="AQ20" s="73">
        <f>'Чернышевского 25'!D25</f>
        <v>0</v>
      </c>
      <c r="AR20" s="73">
        <f t="shared" si="0"/>
        <v>0</v>
      </c>
    </row>
    <row r="21" spans="1:44" ht="16.5" customHeight="1">
      <c r="A21" s="21"/>
      <c r="B21" s="67" t="s">
        <v>50</v>
      </c>
      <c r="C21" s="67"/>
      <c r="D21" s="67"/>
      <c r="E21" s="73">
        <f>'Николаева 12'!D26</f>
        <v>0</v>
      </c>
      <c r="F21" s="73">
        <f>'Николаева 14'!D26</f>
        <v>0</v>
      </c>
      <c r="G21" s="73">
        <f>'Николаева 22'!D26</f>
        <v>0</v>
      </c>
      <c r="H21" s="73">
        <f>'Николаева 31'!D26</f>
        <v>0</v>
      </c>
      <c r="I21" s="73">
        <f>'Парковая 15'!D26</f>
        <v>0</v>
      </c>
      <c r="J21" s="73">
        <f>'Парковая 17'!D26</f>
        <v>0</v>
      </c>
      <c r="K21" s="73">
        <f>'Парковая 19'!D26</f>
        <v>0</v>
      </c>
      <c r="L21" s="73">
        <f>'Парковая 21'!D26</f>
        <v>0</v>
      </c>
      <c r="M21" s="73">
        <f>'Расковой 3'!D26</f>
        <v>0</v>
      </c>
      <c r="N21" s="73">
        <f>'Расковой 5'!D26</f>
        <v>0</v>
      </c>
      <c r="O21" s="73">
        <f>'Расковой 7'!D26</f>
        <v>0</v>
      </c>
      <c r="P21" s="73">
        <f>'Расковой 9'!D26</f>
        <v>0</v>
      </c>
      <c r="Q21" s="73">
        <f>'Расковой 11'!D26</f>
        <v>0</v>
      </c>
      <c r="R21" s="73">
        <f>'Расковой 13'!D26</f>
        <v>0</v>
      </c>
      <c r="S21" s="73">
        <f>'Расковой 15'!D26</f>
        <v>0</v>
      </c>
      <c r="T21" s="73">
        <f>'Расковой 17'!D26</f>
        <v>0</v>
      </c>
      <c r="U21" s="73">
        <f>'Расковой 21'!D26</f>
        <v>0</v>
      </c>
      <c r="V21" s="73">
        <f>'Советская 4-1'!D26</f>
        <v>0</v>
      </c>
      <c r="W21" s="73">
        <f>'Советская 6-2'!D26</f>
        <v>0</v>
      </c>
      <c r="X21" s="73">
        <f>'Чернышевского 3'!D26</f>
        <v>0</v>
      </c>
      <c r="Y21" s="73">
        <f>'Чернышевского 4'!D26</f>
        <v>0</v>
      </c>
      <c r="Z21" s="73">
        <f>'Чернышевского 5'!D26</f>
        <v>0</v>
      </c>
      <c r="AA21" s="73">
        <f>'Чернышевского 6'!D26</f>
        <v>0</v>
      </c>
      <c r="AB21" s="73">
        <f>'Чернышевского 7'!D26</f>
        <v>0</v>
      </c>
      <c r="AC21" s="73">
        <f>'Чернышевского 8'!D26</f>
        <v>0</v>
      </c>
      <c r="AD21" s="73">
        <f>'Чернышевского 9'!D26</f>
        <v>0</v>
      </c>
      <c r="AE21" s="73">
        <f>'Чернышевского 9а'!D26</f>
        <v>0</v>
      </c>
      <c r="AF21" s="73">
        <f>'Чернышевского 10'!D26</f>
        <v>0</v>
      </c>
      <c r="AG21" s="73">
        <f>'Чернышевского 10а'!D26</f>
        <v>0</v>
      </c>
      <c r="AH21" s="73">
        <f>'Чернышевского 11'!D26</f>
        <v>0</v>
      </c>
      <c r="AI21" s="73">
        <f>'Чернышевского 12'!D26</f>
        <v>0</v>
      </c>
      <c r="AJ21" s="73">
        <f>'Чернышевского 12а'!D26</f>
        <v>0</v>
      </c>
      <c r="AK21" s="73">
        <f>'Чернышевского 13'!D26</f>
        <v>0</v>
      </c>
      <c r="AL21" s="73">
        <f>'Чернышевского 15'!D26</f>
        <v>0</v>
      </c>
      <c r="AM21" s="73">
        <f>'Чернышевского 19'!D26</f>
        <v>0</v>
      </c>
      <c r="AN21" s="73">
        <f>'Чернышевского 21'!D26</f>
        <v>0</v>
      </c>
      <c r="AO21" s="73">
        <f>'Чернышевского 22'!D26</f>
        <v>0</v>
      </c>
      <c r="AP21" s="73">
        <f>'Чернышевского 24'!D26</f>
        <v>0</v>
      </c>
      <c r="AQ21" s="73">
        <f>'Чернышевского 25'!D26</f>
        <v>0</v>
      </c>
      <c r="AR21" s="73">
        <f t="shared" si="0"/>
        <v>0</v>
      </c>
    </row>
    <row r="22" spans="1:44" ht="16.5" customHeight="1">
      <c r="A22" s="21" t="s">
        <v>51</v>
      </c>
      <c r="B22" s="117" t="s">
        <v>52</v>
      </c>
      <c r="C22" s="17" t="s">
        <v>7</v>
      </c>
      <c r="D22" s="17" t="s">
        <v>53</v>
      </c>
      <c r="E22" s="73" t="str">
        <f>'Николаева 12'!D27</f>
        <v>см.форму 2.3.</v>
      </c>
      <c r="F22" s="73" t="str">
        <f>'Николаева 14'!D27</f>
        <v>см.форму 2.3.</v>
      </c>
      <c r="G22" s="73" t="str">
        <f>'Николаева 22'!D27</f>
        <v>см.форму 2.3.</v>
      </c>
      <c r="H22" s="73" t="str">
        <f>'Николаева 31'!D27</f>
        <v>см.форму 2.3.</v>
      </c>
      <c r="I22" s="73" t="str">
        <f>'Парковая 15'!D27</f>
        <v>см.форму 2.3.</v>
      </c>
      <c r="J22" s="73" t="str">
        <f>'Парковая 17'!D27</f>
        <v>см.форму 2.3.</v>
      </c>
      <c r="K22" s="73" t="str">
        <f>'Парковая 19'!D27</f>
        <v>см.форму 2.3.</v>
      </c>
      <c r="L22" s="73" t="str">
        <f>'Парковая 21'!D27</f>
        <v>см.форму 2.3.</v>
      </c>
      <c r="M22" s="73" t="str">
        <f>'Расковой 3'!D27</f>
        <v>см.форму 2.3.</v>
      </c>
      <c r="N22" s="73" t="str">
        <f>'Расковой 5'!D27</f>
        <v>см.форму 2.3.</v>
      </c>
      <c r="O22" s="73" t="str">
        <f>'Расковой 7'!D27</f>
        <v>см.форму 2.3.</v>
      </c>
      <c r="P22" s="73" t="str">
        <f>'Расковой 9'!D27</f>
        <v>см.форму 2.3.</v>
      </c>
      <c r="Q22" s="73" t="str">
        <f>'Расковой 11'!D27</f>
        <v>см.форму 2.3.</v>
      </c>
      <c r="R22" s="73" t="str">
        <f>'Расковой 13'!D27</f>
        <v>см.форму 2.3.</v>
      </c>
      <c r="S22" s="73" t="str">
        <f>'Расковой 15'!D27</f>
        <v>см.форму 2.3.</v>
      </c>
      <c r="T22" s="73" t="str">
        <f>'Расковой 17'!D27</f>
        <v>см.форму 2.3.</v>
      </c>
      <c r="U22" s="73" t="str">
        <f>'Расковой 21'!D27</f>
        <v>см.форму 2.3.</v>
      </c>
      <c r="V22" s="73" t="str">
        <f>'Советская 4-1'!D27</f>
        <v>см.форму 2.3.</v>
      </c>
      <c r="W22" s="73" t="str">
        <f>'Советская 6-2'!D27</f>
        <v>см.форму 2.3.</v>
      </c>
      <c r="X22" s="73" t="str">
        <f>'Чернышевского 3'!D27</f>
        <v>см.форму 2.3.</v>
      </c>
      <c r="Y22" s="73" t="str">
        <f>'Чернышевского 4'!D27</f>
        <v>см.форму 2.3.</v>
      </c>
      <c r="Z22" s="73" t="str">
        <f>'Чернышевского 5'!D27</f>
        <v>см.форму 2.3.</v>
      </c>
      <c r="AA22" s="73" t="str">
        <f>'Чернышевского 6'!D27</f>
        <v>см.форму 2.3.</v>
      </c>
      <c r="AB22" s="73" t="str">
        <f>'Чернышевского 7'!D27</f>
        <v>см.форму 2.3.</v>
      </c>
      <c r="AC22" s="73" t="str">
        <f>'Чернышевского 8'!D27</f>
        <v>см.форму 2.3.</v>
      </c>
      <c r="AD22" s="73" t="str">
        <f>'Чернышевского 9'!D27</f>
        <v>см.форму 2.3.</v>
      </c>
      <c r="AE22" s="73" t="str">
        <f>'Чернышевского 9а'!D27</f>
        <v>см.форму 2.3.</v>
      </c>
      <c r="AF22" s="73" t="str">
        <f>'Чернышевского 10'!D27</f>
        <v>см.форму 2.3.</v>
      </c>
      <c r="AG22" s="73" t="str">
        <f>'Чернышевского 10а'!D27</f>
        <v>см.форму 2.3.</v>
      </c>
      <c r="AH22" s="73" t="str">
        <f>'Чернышевского 11'!D27</f>
        <v>см.форму 2.3.</v>
      </c>
      <c r="AI22" s="73" t="str">
        <f>'Чернышевского 12'!D27</f>
        <v>см.форму 2.3.</v>
      </c>
      <c r="AJ22" s="73" t="str">
        <f>'Чернышевского 12а'!D27</f>
        <v>см.форму 2.3.</v>
      </c>
      <c r="AK22" s="73" t="str">
        <f>'Чернышевского 13'!D27</f>
        <v>см.форму 2.3.</v>
      </c>
      <c r="AL22" s="73" t="str">
        <f>'Чернышевского 15'!D27</f>
        <v>см.форму 2.3.</v>
      </c>
      <c r="AM22" s="73" t="str">
        <f>'Чернышевского 19'!D27</f>
        <v>см.форму 2.3.</v>
      </c>
      <c r="AN22" s="73" t="str">
        <f>'Чернышевского 21'!D27</f>
        <v>см.форму 2.3.</v>
      </c>
      <c r="AO22" s="73" t="str">
        <f>'Чернышевского 22'!D27</f>
        <v>см.форму 2.3.</v>
      </c>
      <c r="AP22" s="73" t="str">
        <f>'Чернышевского 24'!D27</f>
        <v>см.форму 2.3.</v>
      </c>
      <c r="AQ22" s="73" t="str">
        <f>'Чернышевского 25'!D27</f>
        <v>см.форму 2.3.</v>
      </c>
      <c r="AR22" s="73">
        <f t="shared" si="0"/>
        <v>0</v>
      </c>
    </row>
    <row r="23" spans="1:44" ht="16.5" customHeight="1">
      <c r="A23" s="21" t="s">
        <v>54</v>
      </c>
      <c r="B23" s="117" t="s">
        <v>55</v>
      </c>
      <c r="C23" s="17" t="s">
        <v>7</v>
      </c>
      <c r="D23" s="17" t="s">
        <v>53</v>
      </c>
      <c r="E23" s="73" t="str">
        <f>'Николаева 12'!D28</f>
        <v>см.форму 2.3.</v>
      </c>
      <c r="F23" s="73" t="str">
        <f>'Николаева 14'!D28</f>
        <v>см.форму 2.3.</v>
      </c>
      <c r="G23" s="73" t="str">
        <f>'Николаева 22'!D28</f>
        <v>см.форму 2.3.</v>
      </c>
      <c r="H23" s="73" t="str">
        <f>'Николаева 31'!D28</f>
        <v>см.форму 2.3.</v>
      </c>
      <c r="I23" s="73" t="str">
        <f>'Парковая 15'!D28</f>
        <v>см.форму 2.3.</v>
      </c>
      <c r="J23" s="73" t="str">
        <f>'Парковая 17'!D28</f>
        <v>см.форму 2.3.</v>
      </c>
      <c r="K23" s="73" t="str">
        <f>'Парковая 19'!D28</f>
        <v>см.форму 2.3.</v>
      </c>
      <c r="L23" s="73" t="str">
        <f>'Парковая 21'!D28</f>
        <v>см.форму 2.3.</v>
      </c>
      <c r="M23" s="73" t="str">
        <f>'Расковой 3'!D28</f>
        <v>см.форму 2.3.</v>
      </c>
      <c r="N23" s="73" t="str">
        <f>'Расковой 5'!D28</f>
        <v>см.форму 2.3.</v>
      </c>
      <c r="O23" s="73" t="str">
        <f>'Расковой 7'!D28</f>
        <v>см.форму 2.3.</v>
      </c>
      <c r="P23" s="73" t="str">
        <f>'Расковой 9'!D28</f>
        <v>см.форму 2.3.</v>
      </c>
      <c r="Q23" s="73" t="str">
        <f>'Расковой 11'!D28</f>
        <v>см.форму 2.3.</v>
      </c>
      <c r="R23" s="73" t="str">
        <f>'Расковой 13'!D28</f>
        <v>см.форму 2.3.</v>
      </c>
      <c r="S23" s="73" t="str">
        <f>'Расковой 15'!D28</f>
        <v>см.форму 2.3.</v>
      </c>
      <c r="T23" s="73" t="str">
        <f>'Расковой 17'!D28</f>
        <v>см.форму 2.3.</v>
      </c>
      <c r="U23" s="73" t="str">
        <f>'Расковой 21'!D28</f>
        <v>см.форму 2.3.</v>
      </c>
      <c r="V23" s="73" t="str">
        <f>'Советская 4-1'!D28</f>
        <v>см.форму 2.3.</v>
      </c>
      <c r="W23" s="73" t="str">
        <f>'Советская 6-2'!D28</f>
        <v>см.форму 2.3.</v>
      </c>
      <c r="X23" s="73" t="str">
        <f>'Чернышевского 3'!D28</f>
        <v>см.форму 2.3.</v>
      </c>
      <c r="Y23" s="73" t="str">
        <f>'Чернышевского 4'!D28</f>
        <v>см.форму 2.3.</v>
      </c>
      <c r="Z23" s="73" t="str">
        <f>'Чернышевского 5'!D28</f>
        <v>см.форму 2.3.</v>
      </c>
      <c r="AA23" s="73" t="str">
        <f>'Чернышевского 6'!D28</f>
        <v>см.форму 2.3.</v>
      </c>
      <c r="AB23" s="73" t="str">
        <f>'Чернышевского 7'!D28</f>
        <v>см.форму 2.3.</v>
      </c>
      <c r="AC23" s="73" t="str">
        <f>'Чернышевского 8'!D28</f>
        <v>см.форму 2.3.</v>
      </c>
      <c r="AD23" s="73" t="str">
        <f>'Чернышевского 9'!D28</f>
        <v>см.форму 2.3.</v>
      </c>
      <c r="AE23" s="73" t="str">
        <f>'Чернышевского 9а'!D28</f>
        <v>см.форму 2.3.</v>
      </c>
      <c r="AF23" s="73" t="str">
        <f>'Чернышевского 10'!D28</f>
        <v>см.форму 2.3.</v>
      </c>
      <c r="AG23" s="73" t="str">
        <f>'Чернышевского 10а'!D28</f>
        <v>см.форму 2.3.</v>
      </c>
      <c r="AH23" s="73" t="str">
        <f>'Чернышевского 11'!D28</f>
        <v>см.форму 2.3.</v>
      </c>
      <c r="AI23" s="73" t="str">
        <f>'Чернышевского 12'!D28</f>
        <v>см.форму 2.3.</v>
      </c>
      <c r="AJ23" s="73" t="str">
        <f>'Чернышевского 12а'!D28</f>
        <v>см.форму 2.3.</v>
      </c>
      <c r="AK23" s="73" t="str">
        <f>'Чернышевского 13'!D28</f>
        <v>см.форму 2.3.</v>
      </c>
      <c r="AL23" s="73" t="str">
        <f>'Чернышевского 15'!D28</f>
        <v>см.форму 2.3.</v>
      </c>
      <c r="AM23" s="73" t="str">
        <f>'Чернышевского 19'!D28</f>
        <v>см.форму 2.3.</v>
      </c>
      <c r="AN23" s="73" t="str">
        <f>'Чернышевского 21'!D28</f>
        <v>см.форму 2.3.</v>
      </c>
      <c r="AO23" s="73" t="str">
        <f>'Чернышевского 22'!D28</f>
        <v>см.форму 2.3.</v>
      </c>
      <c r="AP23" s="73" t="str">
        <f>'Чернышевского 24'!D28</f>
        <v>см.форму 2.3.</v>
      </c>
      <c r="AQ23" s="73" t="str">
        <f>'Чернышевского 25'!D28</f>
        <v>см.форму 2.3.</v>
      </c>
      <c r="AR23" s="73">
        <f t="shared" si="0"/>
        <v>0</v>
      </c>
    </row>
    <row r="24" spans="1:44" ht="16.5" customHeight="1">
      <c r="A24" s="21" t="s">
        <v>56</v>
      </c>
      <c r="B24" s="117" t="s">
        <v>57</v>
      </c>
      <c r="C24" s="17" t="s">
        <v>7</v>
      </c>
      <c r="D24" s="17" t="s">
        <v>53</v>
      </c>
      <c r="E24" s="73" t="str">
        <f>'Николаева 12'!D29</f>
        <v>см.форму 2.3.</v>
      </c>
      <c r="F24" s="73" t="str">
        <f>'Николаева 14'!D29</f>
        <v>см.форму 2.3.</v>
      </c>
      <c r="G24" s="73" t="str">
        <f>'Николаева 22'!D29</f>
        <v>см.форму 2.3.</v>
      </c>
      <c r="H24" s="73" t="str">
        <f>'Николаева 31'!D29</f>
        <v>см.форму 2.3.</v>
      </c>
      <c r="I24" s="73" t="str">
        <f>'Парковая 15'!D29</f>
        <v>см.форму 2.3.</v>
      </c>
      <c r="J24" s="73" t="str">
        <f>'Парковая 17'!D29</f>
        <v>см.форму 2.3.</v>
      </c>
      <c r="K24" s="73" t="str">
        <f>'Парковая 19'!D29</f>
        <v>см.форму 2.3.</v>
      </c>
      <c r="L24" s="73" t="str">
        <f>'Парковая 21'!D29</f>
        <v>см.форму 2.3.</v>
      </c>
      <c r="M24" s="73" t="str">
        <f>'Расковой 3'!D29</f>
        <v>см.форму 2.3.</v>
      </c>
      <c r="N24" s="73" t="str">
        <f>'Расковой 5'!D29</f>
        <v>см.форму 2.3.</v>
      </c>
      <c r="O24" s="73" t="str">
        <f>'Расковой 7'!D29</f>
        <v>см.форму 2.3.</v>
      </c>
      <c r="P24" s="73" t="str">
        <f>'Расковой 9'!D29</f>
        <v>см.форму 2.3.</v>
      </c>
      <c r="Q24" s="73" t="str">
        <f>'Расковой 11'!D29</f>
        <v>см.форму 2.3.</v>
      </c>
      <c r="R24" s="73" t="str">
        <f>'Расковой 13'!D29</f>
        <v>см.форму 2.3.</v>
      </c>
      <c r="S24" s="73" t="str">
        <f>'Расковой 15'!D29</f>
        <v>см.форму 2.3.</v>
      </c>
      <c r="T24" s="73" t="str">
        <f>'Расковой 17'!D29</f>
        <v>см.форму 2.3.</v>
      </c>
      <c r="U24" s="73" t="str">
        <f>'Расковой 21'!D29</f>
        <v>см.форму 2.3.</v>
      </c>
      <c r="V24" s="73" t="str">
        <f>'Советская 4-1'!D29</f>
        <v>см.форму 2.3.</v>
      </c>
      <c r="W24" s="73" t="str">
        <f>'Советская 6-2'!D29</f>
        <v>см.форму 2.3.</v>
      </c>
      <c r="X24" s="73" t="str">
        <f>'Чернышевского 3'!D29</f>
        <v>см.форму 2.3.</v>
      </c>
      <c r="Y24" s="73" t="str">
        <f>'Чернышевского 4'!D29</f>
        <v>см.форму 2.3.</v>
      </c>
      <c r="Z24" s="73" t="str">
        <f>'Чернышевского 5'!D29</f>
        <v>см.форму 2.3.</v>
      </c>
      <c r="AA24" s="73" t="str">
        <f>'Чернышевского 6'!D29</f>
        <v>см.форму 2.3.</v>
      </c>
      <c r="AB24" s="73" t="str">
        <f>'Чернышевского 7'!D29</f>
        <v>см.форму 2.3.</v>
      </c>
      <c r="AC24" s="73" t="str">
        <f>'Чернышевского 8'!D29</f>
        <v>см.форму 2.3.</v>
      </c>
      <c r="AD24" s="73" t="str">
        <f>'Чернышевского 9'!D29</f>
        <v>см.форму 2.3.</v>
      </c>
      <c r="AE24" s="73" t="str">
        <f>'Чернышевского 9а'!D29</f>
        <v>см.форму 2.3.</v>
      </c>
      <c r="AF24" s="73" t="str">
        <f>'Чернышевского 10'!D29</f>
        <v>см.форму 2.3.</v>
      </c>
      <c r="AG24" s="73" t="str">
        <f>'Чернышевского 10а'!D29</f>
        <v>см.форму 2.3.</v>
      </c>
      <c r="AH24" s="73" t="str">
        <f>'Чернышевского 11'!D29</f>
        <v>см.форму 2.3.</v>
      </c>
      <c r="AI24" s="73" t="str">
        <f>'Чернышевского 12'!D29</f>
        <v>см.форму 2.3.</v>
      </c>
      <c r="AJ24" s="73" t="str">
        <f>'Чернышевского 12а'!D29</f>
        <v>см.форму 2.3.</v>
      </c>
      <c r="AK24" s="73" t="str">
        <f>'Чернышевского 13'!D29</f>
        <v>см.форму 2.3.</v>
      </c>
      <c r="AL24" s="73" t="str">
        <f>'Чернышевского 15'!D29</f>
        <v>см.форму 2.3.</v>
      </c>
      <c r="AM24" s="73" t="str">
        <f>'Чернышевского 19'!D29</f>
        <v>см.форму 2.3.</v>
      </c>
      <c r="AN24" s="73" t="str">
        <f>'Чернышевского 21'!D29</f>
        <v>см.форму 2.3.</v>
      </c>
      <c r="AO24" s="73" t="str">
        <f>'Чернышевского 22'!D29</f>
        <v>см.форму 2.3.</v>
      </c>
      <c r="AP24" s="73" t="str">
        <f>'Чернышевского 24'!D29</f>
        <v>см.форму 2.3.</v>
      </c>
      <c r="AQ24" s="73" t="str">
        <f>'Чернышевского 25'!D29</f>
        <v>см.форму 2.3.</v>
      </c>
      <c r="AR24" s="73">
        <f t="shared" si="0"/>
        <v>0</v>
      </c>
    </row>
    <row r="25" spans="1:44" ht="16.5" customHeight="1">
      <c r="A25" s="21"/>
      <c r="B25" s="67" t="s">
        <v>58</v>
      </c>
      <c r="C25" s="17"/>
      <c r="D25" s="17"/>
      <c r="E25" s="73">
        <f>'Николаева 12'!D30</f>
        <v>0</v>
      </c>
      <c r="F25" s="73">
        <f>'Николаева 14'!D30</f>
        <v>0</v>
      </c>
      <c r="G25" s="73">
        <f>'Николаева 22'!D30</f>
        <v>0</v>
      </c>
      <c r="H25" s="73">
        <f>'Николаева 31'!D30</f>
        <v>0</v>
      </c>
      <c r="I25" s="73">
        <f>'Парковая 15'!D30</f>
        <v>0</v>
      </c>
      <c r="J25" s="73">
        <f>'Парковая 17'!D30</f>
        <v>0</v>
      </c>
      <c r="K25" s="73">
        <f>'Парковая 19'!D30</f>
        <v>0</v>
      </c>
      <c r="L25" s="73">
        <f>'Парковая 21'!D30</f>
        <v>0</v>
      </c>
      <c r="M25" s="73">
        <f>'Расковой 3'!D30</f>
        <v>0</v>
      </c>
      <c r="N25" s="73">
        <f>'Расковой 5'!D30</f>
        <v>0</v>
      </c>
      <c r="O25" s="73">
        <f>'Расковой 7'!D30</f>
        <v>0</v>
      </c>
      <c r="P25" s="73">
        <f>'Расковой 9'!D30</f>
        <v>0</v>
      </c>
      <c r="Q25" s="73">
        <f>'Расковой 11'!D30</f>
        <v>0</v>
      </c>
      <c r="R25" s="73">
        <f>'Расковой 13'!D30</f>
        <v>0</v>
      </c>
      <c r="S25" s="73">
        <f>'Расковой 15'!D30</f>
        <v>0</v>
      </c>
      <c r="T25" s="73">
        <f>'Расковой 17'!D30</f>
        <v>0</v>
      </c>
      <c r="U25" s="73">
        <f>'Расковой 21'!D30</f>
        <v>0</v>
      </c>
      <c r="V25" s="73">
        <f>'Советская 4-1'!D30</f>
        <v>0</v>
      </c>
      <c r="W25" s="73">
        <f>'Советская 6-2'!D30</f>
        <v>0</v>
      </c>
      <c r="X25" s="73">
        <f>'Чернышевского 3'!D30</f>
        <v>0</v>
      </c>
      <c r="Y25" s="73">
        <f>'Чернышевского 4'!D30</f>
        <v>0</v>
      </c>
      <c r="Z25" s="73">
        <f>'Чернышевского 5'!D30</f>
        <v>0</v>
      </c>
      <c r="AA25" s="73">
        <f>'Чернышевского 6'!D30</f>
        <v>0</v>
      </c>
      <c r="AB25" s="73">
        <f>'Чернышевского 7'!D30</f>
        <v>0</v>
      </c>
      <c r="AC25" s="73">
        <f>'Чернышевского 8'!D30</f>
        <v>0</v>
      </c>
      <c r="AD25" s="73">
        <f>'Чернышевского 9'!D30</f>
        <v>0</v>
      </c>
      <c r="AE25" s="73">
        <f>'Чернышевского 9а'!D30</f>
        <v>0</v>
      </c>
      <c r="AF25" s="73">
        <f>'Чернышевского 10'!D30</f>
        <v>0</v>
      </c>
      <c r="AG25" s="73">
        <f>'Чернышевского 10а'!D30</f>
        <v>0</v>
      </c>
      <c r="AH25" s="73">
        <f>'Чернышевского 11'!D30</f>
        <v>0</v>
      </c>
      <c r="AI25" s="73">
        <f>'Чернышевского 12'!D30</f>
        <v>0</v>
      </c>
      <c r="AJ25" s="73">
        <f>'Чернышевского 12а'!D30</f>
        <v>0</v>
      </c>
      <c r="AK25" s="73">
        <f>'Чернышевского 13'!D30</f>
        <v>0</v>
      </c>
      <c r="AL25" s="73">
        <f>'Чернышевского 15'!D30</f>
        <v>0</v>
      </c>
      <c r="AM25" s="73">
        <f>'Чернышевского 19'!D30</f>
        <v>0</v>
      </c>
      <c r="AN25" s="73">
        <f>'Чернышевского 21'!D30</f>
        <v>0</v>
      </c>
      <c r="AO25" s="73">
        <f>'Чернышевского 22'!D30</f>
        <v>0</v>
      </c>
      <c r="AP25" s="73">
        <f>'Чернышевского 24'!D30</f>
        <v>0</v>
      </c>
      <c r="AQ25" s="73">
        <f>'Чернышевского 25'!D30</f>
        <v>0</v>
      </c>
      <c r="AR25" s="73">
        <f t="shared" si="0"/>
        <v>0</v>
      </c>
    </row>
    <row r="26" spans="1:44" ht="16.5" customHeight="1">
      <c r="A26" s="21" t="s">
        <v>59</v>
      </c>
      <c r="B26" s="117" t="s">
        <v>52</v>
      </c>
      <c r="C26" s="17" t="s">
        <v>7</v>
      </c>
      <c r="D26" s="68"/>
      <c r="E26" s="73">
        <f>'Николаева 12'!D31</f>
        <v>0</v>
      </c>
      <c r="F26" s="73">
        <f>'Николаева 14'!D31</f>
        <v>0</v>
      </c>
      <c r="G26" s="73" t="str">
        <f>'Николаева 22'!D31</f>
        <v>Остекленение подъездов</v>
      </c>
      <c r="H26" s="73" t="str">
        <f>'Николаева 31'!D31</f>
        <v>Остекленение подъездов, Замена водопроводного стояка, Заделка отверстий после сан.работ</v>
      </c>
      <c r="I26" s="73">
        <f>'Парковая 15'!D31</f>
        <v>0</v>
      </c>
      <c r="J26" s="73">
        <f>'Парковая 17'!D31</f>
        <v>0</v>
      </c>
      <c r="K26" s="73" t="str">
        <f>'Парковая 19'!D31</f>
        <v>Остекленение подъездов, Замена водопроводного стояка</v>
      </c>
      <c r="L26" s="73" t="str">
        <f>'Парковая 21'!D31</f>
        <v>Замена водопроводного стояка</v>
      </c>
      <c r="M26" s="73" t="str">
        <f>'Расковой 3'!D31</f>
        <v>Замена водопроводного стояка</v>
      </c>
      <c r="N26" s="73" t="str">
        <f>'Расковой 5'!D31</f>
        <v>Замена задвижек, замена задвижек на шар.краны</v>
      </c>
      <c r="O26" s="73" t="str">
        <f>'Расковой 7'!D31</f>
        <v>Ремонт лестн.клеток и тамбуров, замена почт.ящиков, Ремонт цоколя и фасада</v>
      </c>
      <c r="P26" s="73" t="str">
        <f>'Расковой 9'!D31</f>
        <v>Замена задвижек, замена задвижек на шар.краны, Ремонт цоколя и фасада</v>
      </c>
      <c r="Q26" s="73" t="str">
        <f>'Расковой 11'!D31</f>
        <v>Замена задвижек, замена задвижек на шар.краны</v>
      </c>
      <c r="R26" s="73" t="str">
        <f>'Расковой 13'!D31</f>
        <v>Замена задвижек, замена задвижек на шар.краны, Замена канализ.труб и стояка</v>
      </c>
      <c r="S26" s="73" t="str">
        <f>'Расковой 15'!D31</f>
        <v>Ремонт лестн.клеток и тамбуров, замена почт.ящиков, Замена труб и запорной арматуры</v>
      </c>
      <c r="T26" s="73">
        <f>'Расковой 17'!D31</f>
        <v>0</v>
      </c>
      <c r="U26" s="73" t="str">
        <f>'Расковой 21'!D31</f>
        <v>ремонт лестн.клеток и тамбуров, замена почт.ящиков</v>
      </c>
      <c r="V26" s="73" t="str">
        <f>'Советская 4-1'!D31</f>
        <v>Ремонт электр.освещения, Замена водопроводного стояка</v>
      </c>
      <c r="W26" s="73" t="str">
        <f>'Советская 6-2'!D31</f>
        <v>Ремонт оголовков дымовых труб, Остекленение подъездов, Замена водопроводного стояка</v>
      </c>
      <c r="X26" s="73">
        <f>'Чернышевского 3'!D31</f>
        <v>0</v>
      </c>
      <c r="Y26" s="73" t="str">
        <f>'Чернышевского 4'!D31</f>
        <v>Ремонт ВРУ и проводки</v>
      </c>
      <c r="Z26" s="73" t="str">
        <f>'Чернышевского 5'!D31</f>
        <v>Замена задвижек, замена задвижек на шар.краны, Замена канал.труб и стояка</v>
      </c>
      <c r="AA26" s="73" t="str">
        <f>'Чернышевского 6'!D31</f>
        <v>Замена водопроводного стояка</v>
      </c>
      <c r="AB26" s="73" t="str">
        <f>'Чернышевского 7'!D31</f>
        <v>Остекленение подъездов, Ремонт цоколя и фасада</v>
      </c>
      <c r="AC26" s="73">
        <f>'Чернышевского 8'!D31</f>
        <v>0</v>
      </c>
      <c r="AD26" s="73" t="str">
        <f>'Чернышевского 9'!D31</f>
        <v>Ремонт кровли</v>
      </c>
      <c r="AE26" s="73" t="str">
        <f>'Чернышевского 9а'!D31</f>
        <v>Замена задвижек,замена задвижек на шар.краны, Ремон цоколя и фасада</v>
      </c>
      <c r="AF26" s="73" t="str">
        <f>'Чернышевского 10'!D31</f>
        <v>Замена водопроводного стояка, Замена труб и запорной арматуры</v>
      </c>
      <c r="AG26" s="73" t="str">
        <f>'Чернышевского 10а'!D31</f>
        <v>Остекленение подъездов, Ремонт щитовой и этажных щитков</v>
      </c>
      <c r="AH26" s="73" t="str">
        <f>'Чернышевского 11'!D31</f>
        <v>Остеклененение подъездов, Замена труб и запорной арматуры</v>
      </c>
      <c r="AI26" s="73" t="str">
        <f>'Чернышевского 12'!D31</f>
        <v>Замена водопроводного стояка</v>
      </c>
      <c r="AJ26" s="73" t="str">
        <f>'Чернышевского 12а'!D31</f>
        <v>Замена водопроводного стояка</v>
      </c>
      <c r="AK26" s="73">
        <f>'Чернышевского 13'!D31</f>
        <v>0</v>
      </c>
      <c r="AL26" s="73" t="str">
        <f>'Чернышевского 15'!D31</f>
        <v>Остекленение подъездов</v>
      </c>
      <c r="AM26" s="73">
        <f>'Чернышевского 19'!D31</f>
        <v>0</v>
      </c>
      <c r="AN26" s="73">
        <f>'Чернышевского 21'!D31</f>
        <v>0</v>
      </c>
      <c r="AO26" s="73" t="str">
        <f>'Чернышевского 22'!D31</f>
        <v>Ремонт электр.освещения</v>
      </c>
      <c r="AP26" s="73" t="str">
        <f>'Чернышевского 24'!D31</f>
        <v>Остекленение подъездов, Ремонт цоколя и фасада</v>
      </c>
      <c r="AQ26" s="73" t="str">
        <f>'Чернышевского 25'!D31</f>
        <v>Ремонт лестн.клеток и тамбуров, замена почт.ящиков, Ремонт электр.освещения</v>
      </c>
      <c r="AR26" s="73">
        <f t="shared" si="0"/>
        <v>0</v>
      </c>
    </row>
    <row r="27" spans="1:44" ht="16.5" customHeight="1">
      <c r="A27" s="21" t="s">
        <v>60</v>
      </c>
      <c r="B27" s="117" t="s">
        <v>55</v>
      </c>
      <c r="C27" s="17" t="s">
        <v>7</v>
      </c>
      <c r="D27" s="68"/>
      <c r="E27" s="73">
        <f>'Николаева 12'!D32</f>
        <v>0</v>
      </c>
      <c r="F27" s="73">
        <f>'Николаева 14'!D32</f>
        <v>0</v>
      </c>
      <c r="G27" s="73" t="str">
        <f>'Николаева 22'!D32</f>
        <v> Публичное акционерное общество "Северное" (ПАО "Северное") ИНН5053040768</v>
      </c>
      <c r="H27" s="73" t="str">
        <f>'Николаева 31'!D32</f>
        <v> Публичное акционерное общество "Северное" (ПАО "Северное") ИНН5053040768</v>
      </c>
      <c r="I27" s="73">
        <f>'Парковая 15'!D32</f>
        <v>0</v>
      </c>
      <c r="J27" s="73">
        <f>'Парковая 17'!D32</f>
        <v>0</v>
      </c>
      <c r="K27" s="73" t="str">
        <f>'Парковая 19'!D32</f>
        <v>        Публичное акционерное общество "Северное" (ПАО "Северное") ИНН5053040768</v>
      </c>
      <c r="L27" s="73" t="str">
        <f>'Парковая 21'!D32</f>
        <v>        Публичное акционерное общество "Северное" (ПАО "Северное") ИНН5053040768</v>
      </c>
      <c r="M27" s="73" t="str">
        <f>'Расковой 3'!D32</f>
        <v>        Публичное акционерное общество "Северное" (ПАО "Северное") ИНН5053040768</v>
      </c>
      <c r="N27" s="73" t="str">
        <f>'Расковой 5'!D32</f>
        <v>        Публичное акционерное общество "Северное" (ПАО "Северное") ИНН5053040768</v>
      </c>
      <c r="O27" s="73" t="str">
        <f>'Расковой 7'!D32</f>
        <v>        Публичное акционерное общество "Северное" (ПАО "Северное") ИНН5053040768</v>
      </c>
      <c r="P27" s="73" t="str">
        <f>'Расковой 9'!D32</f>
        <v>        Публичное акционерное общество "Северное" (ПАО "Северное") ИНН5053040768</v>
      </c>
      <c r="Q27" s="73" t="str">
        <f>'Расковой 11'!D32</f>
        <v>        Публичное акционерное общество "Северное" (ПАО "Северное") ИНН5053040768</v>
      </c>
      <c r="R27" s="73" t="str">
        <f>'Расковой 13'!D32</f>
        <v>        Публичное акционерное общество "Северное" (ПАО "Северное") ИНН5053040768</v>
      </c>
      <c r="S27" s="73" t="str">
        <f>'Расковой 15'!D32</f>
        <v>        Публичное акционерное общество "Северное" (ПАО "Северное") ИНН5053040768</v>
      </c>
      <c r="T27" s="73">
        <f>'Расковой 17'!D32</f>
        <v>0</v>
      </c>
      <c r="U27" s="73" t="str">
        <f>'Расковой 21'!D32</f>
        <v>        Публичное акционерное общество "Северное" (ПАО "Северное") ИНН5053040768</v>
      </c>
      <c r="V27" s="73" t="str">
        <f>'Советская 4-1'!D32</f>
        <v>        Публичное акционерное общество "Северное" (ПАО "Северное") ИНН5053040768</v>
      </c>
      <c r="W27" s="73" t="str">
        <f>'Советская 6-2'!D32</f>
        <v>Индивидуальный предприниматель Яременко С.Н., ИНН 505301781047,          Публичное акционерное общество "Северное" (ПАО "Северное") ИНН5053040768</v>
      </c>
      <c r="X27" s="73">
        <f>'Чернышевского 3'!D32</f>
        <v>0</v>
      </c>
      <c r="Y27" s="73" t="str">
        <f>'Чернышевского 4'!D32</f>
        <v>        Публичное акционерное общество "Северное" (ПАО "Северное") ИНН5053040768</v>
      </c>
      <c r="Z27" s="73" t="str">
        <f>'Чернышевского 5'!D32</f>
        <v>        Публичное акционерное общество "Северное" (ПАО "Северное") ИНН5053040768</v>
      </c>
      <c r="AA27" s="73" t="str">
        <f>'Чернышевского 6'!D32</f>
        <v>        Публичное акционерное общество "Северное" (ПАО "Северное") ИНН5053040768</v>
      </c>
      <c r="AB27" s="73" t="str">
        <f>'Чернышевского 7'!D32</f>
        <v>        Публичное акционерное общество "Северное" (ПАО "Северное") ИНН5053040768</v>
      </c>
      <c r="AC27" s="73">
        <f>'Чернышевского 8'!D32</f>
        <v>0</v>
      </c>
      <c r="AD27" s="73" t="str">
        <f>'Чернышевского 9'!D32</f>
        <v>        Публичное акционерное общество "Северное" (ПАО "Северное") ИНН5053040768</v>
      </c>
      <c r="AE27" s="73" t="str">
        <f>'Чернышевского 9а'!D32</f>
        <v>        Публичное акционерное общество "Северное" (ПАО "Северное") ИНН5053040768</v>
      </c>
      <c r="AF27" s="73" t="str">
        <f>'Чернышевского 10'!D32</f>
        <v>        Публичное акционерное общество "Северное" (ПАО "Северное") ИНН5053040768</v>
      </c>
      <c r="AG27" s="73" t="str">
        <f>'Чернышевского 10а'!D32</f>
        <v>        Публичное акционерное общество "Северное" (ПАО "Северное") ИНН5053040768</v>
      </c>
      <c r="AH27" s="73" t="str">
        <f>'Чернышевского 11'!D32</f>
        <v>        Публичное акционерное общество "Северное" (ПАО "Северное") ИНН5053040768</v>
      </c>
      <c r="AI27" s="73" t="str">
        <f>'Чернышевского 12'!D32</f>
        <v>        Публичное акционерное общество "Северное" (ПАО "Северное") ИНН5053040768</v>
      </c>
      <c r="AJ27" s="73" t="str">
        <f>'Чернышевского 12а'!D32</f>
        <v>        Публичное акционерное общество "Северное" (ПАО "Северное") ИНН5053040768</v>
      </c>
      <c r="AK27" s="73">
        <f>'Чернышевского 13'!D32</f>
        <v>0</v>
      </c>
      <c r="AL27" s="73" t="str">
        <f>'Чернышевского 15'!D32</f>
        <v>        Публичное акционерное общество "Северное" (ПАО "Северное") ИНН5053040768</v>
      </c>
      <c r="AM27" s="73">
        <f>'Чернышевского 19'!D32</f>
        <v>0</v>
      </c>
      <c r="AN27" s="73">
        <f>'Чернышевского 21'!D32</f>
        <v>0</v>
      </c>
      <c r="AO27" s="73" t="str">
        <f>'Чернышевского 22'!D32</f>
        <v>        Публичное акционерное общество "Северное" (ПАО "Северное") ИНН5053040768</v>
      </c>
      <c r="AP27" s="73" t="str">
        <f>'Чернышевского 24'!D32</f>
        <v>        Публичное акционерное общество "Северное" (ПАО "Северное") ИНН5053040768</v>
      </c>
      <c r="AQ27" s="73" t="str">
        <f>'Чернышевского 25'!D32</f>
        <v>        Публичное акционерное общество "Северное" (ПАО "Северное") ИНН5053040768</v>
      </c>
      <c r="AR27" s="73">
        <f t="shared" si="0"/>
        <v>0</v>
      </c>
    </row>
    <row r="28" spans="1:44" ht="16.5" customHeight="1">
      <c r="A28" s="21" t="s">
        <v>61</v>
      </c>
      <c r="B28" s="117" t="s">
        <v>57</v>
      </c>
      <c r="C28" s="17" t="s">
        <v>7</v>
      </c>
      <c r="D28" s="68"/>
      <c r="E28" s="73">
        <f>'Николаева 12'!D33</f>
        <v>0</v>
      </c>
      <c r="F28" s="73">
        <f>'Николаева 14'!D33</f>
        <v>0</v>
      </c>
      <c r="G28" s="73" t="str">
        <f>'Николаева 22'!D33</f>
        <v>при проведении текущего ремонта</v>
      </c>
      <c r="H28" s="73" t="str">
        <f>'Николаева 31'!D33</f>
        <v>при проведении текущего ремонта</v>
      </c>
      <c r="I28" s="73">
        <f>'Парковая 15'!D33</f>
        <v>0</v>
      </c>
      <c r="J28" s="73">
        <f>'Парковая 17'!D33</f>
        <v>0</v>
      </c>
      <c r="K28" s="73" t="str">
        <f>'Парковая 19'!D33</f>
        <v>при проведении текущего ремонта</v>
      </c>
      <c r="L28" s="73" t="str">
        <f>'Парковая 21'!D33</f>
        <v>при проведении текущего ремонта</v>
      </c>
      <c r="M28" s="73" t="str">
        <f>'Расковой 3'!D33</f>
        <v>при проведении текущего ремонта</v>
      </c>
      <c r="N28" s="73" t="str">
        <f>'Расковой 5'!D33</f>
        <v>при проведении текущего ремонта</v>
      </c>
      <c r="O28" s="73" t="str">
        <f>'Расковой 7'!D33</f>
        <v>при проведении текущего ремонта</v>
      </c>
      <c r="P28" s="73" t="str">
        <f>'Расковой 9'!D33</f>
        <v>при проведении текущего ремонта</v>
      </c>
      <c r="Q28" s="73" t="str">
        <f>'Расковой 11'!D33</f>
        <v>при проведении текущего ремонта</v>
      </c>
      <c r="R28" s="73" t="str">
        <f>'Расковой 13'!D33</f>
        <v>при проведении текущего ремонта</v>
      </c>
      <c r="S28" s="73" t="str">
        <f>'Расковой 15'!D33</f>
        <v>при проведении текущего ремонта</v>
      </c>
      <c r="T28" s="73">
        <f>'Расковой 17'!D33</f>
        <v>0</v>
      </c>
      <c r="U28" s="73" t="str">
        <f>'Расковой 21'!D33</f>
        <v>при проведении текущего ремонта</v>
      </c>
      <c r="V28" s="73" t="str">
        <f>'Советская 4-1'!D33</f>
        <v>при проведении текущего ремонта</v>
      </c>
      <c r="W28" s="73" t="str">
        <f>'Советская 6-2'!D33</f>
        <v>при проведении текущего ремонта</v>
      </c>
      <c r="X28" s="73">
        <f>'Чернышевского 3'!D33</f>
        <v>0</v>
      </c>
      <c r="Y28" s="73" t="str">
        <f>'Чернышевского 4'!D33</f>
        <v>при проведении текущего ремонта</v>
      </c>
      <c r="Z28" s="73" t="str">
        <f>'Чернышевского 5'!D33</f>
        <v>при проведении текущего ремонта</v>
      </c>
      <c r="AA28" s="73" t="str">
        <f>'Чернышевского 6'!D33</f>
        <v>при проведении текущего ремонта</v>
      </c>
      <c r="AB28" s="73" t="str">
        <f>'Чернышевского 7'!D33</f>
        <v>при проведении текущего ремонта</v>
      </c>
      <c r="AC28" s="73">
        <f>'Чернышевского 8'!D33</f>
        <v>0</v>
      </c>
      <c r="AD28" s="73" t="str">
        <f>'Чернышевского 9'!D33</f>
        <v>при проведении текущего ремонта</v>
      </c>
      <c r="AE28" s="73" t="str">
        <f>'Чернышевского 9а'!D33</f>
        <v>при проведении текущего ремонта</v>
      </c>
      <c r="AF28" s="73" t="str">
        <f>'Чернышевского 10'!D33</f>
        <v>при проведении текущего ремонта</v>
      </c>
      <c r="AG28" s="73" t="str">
        <f>'Чернышевского 10а'!D33</f>
        <v>при проведении текущего ремонта</v>
      </c>
      <c r="AH28" s="73" t="str">
        <f>'Чернышевского 11'!D33</f>
        <v>при проведении текущего ремонта</v>
      </c>
      <c r="AI28" s="73" t="str">
        <f>'Чернышевского 12'!D33</f>
        <v>при проведении текущего ремонта</v>
      </c>
      <c r="AJ28" s="73" t="str">
        <f>'Чернышевского 12а'!D33</f>
        <v>при проведении текущего ремонта</v>
      </c>
      <c r="AK28" s="73">
        <f>'Чернышевского 13'!D33</f>
        <v>0</v>
      </c>
      <c r="AL28" s="73" t="str">
        <f>'Чернышевского 15'!D33</f>
        <v>при проведении текущего ремонта</v>
      </c>
      <c r="AM28" s="73">
        <f>'Чернышевского 19'!D33</f>
        <v>0</v>
      </c>
      <c r="AN28" s="73">
        <f>'Чернышевского 21'!D33</f>
        <v>0</v>
      </c>
      <c r="AO28" s="73" t="str">
        <f>'Чернышевского 22'!D33</f>
        <v>при проведении текущего ремонта</v>
      </c>
      <c r="AP28" s="73" t="str">
        <f>'Чернышевского 24'!D33</f>
        <v>при проведении текущего ремонта</v>
      </c>
      <c r="AQ28" s="73" t="str">
        <f>'Чернышевского 25'!D33</f>
        <v>при проведении текущего ремонта</v>
      </c>
      <c r="AR28" s="73">
        <f t="shared" si="0"/>
        <v>0</v>
      </c>
    </row>
    <row r="29" spans="1:44" ht="15">
      <c r="A29" s="126" t="s">
        <v>62</v>
      </c>
      <c r="B29" s="126"/>
      <c r="C29" s="126"/>
      <c r="D29" s="126"/>
      <c r="E29" s="73">
        <f>'Николаева 12'!D34</f>
        <v>0</v>
      </c>
      <c r="F29" s="73">
        <f>'Николаева 14'!D34</f>
        <v>0</v>
      </c>
      <c r="G29" s="73">
        <f>'Николаева 22'!D34</f>
        <v>0</v>
      </c>
      <c r="H29" s="73">
        <f>'Николаева 31'!D34</f>
        <v>0</v>
      </c>
      <c r="I29" s="73">
        <f>'Парковая 15'!D34</f>
        <v>0</v>
      </c>
      <c r="J29" s="73">
        <f>'Парковая 17'!D34</f>
        <v>0</v>
      </c>
      <c r="K29" s="73">
        <f>'Парковая 19'!D34</f>
        <v>0</v>
      </c>
      <c r="L29" s="73">
        <f>'Парковая 21'!D34</f>
        <v>0</v>
      </c>
      <c r="M29" s="73">
        <f>'Расковой 3'!D34</f>
        <v>0</v>
      </c>
      <c r="N29" s="73">
        <f>'Расковой 5'!D34</f>
        <v>0</v>
      </c>
      <c r="O29" s="73">
        <f>'Расковой 7'!D34</f>
        <v>0</v>
      </c>
      <c r="P29" s="73">
        <f>'Расковой 9'!D34</f>
        <v>0</v>
      </c>
      <c r="Q29" s="73">
        <f>'Расковой 11'!D34</f>
        <v>0</v>
      </c>
      <c r="R29" s="73">
        <f>'Расковой 13'!D34</f>
        <v>0</v>
      </c>
      <c r="S29" s="73">
        <f>'Расковой 15'!D34</f>
        <v>0</v>
      </c>
      <c r="T29" s="73">
        <f>'Расковой 17'!D34</f>
        <v>0</v>
      </c>
      <c r="U29" s="73">
        <f>'Расковой 21'!D34</f>
        <v>0</v>
      </c>
      <c r="V29" s="73">
        <f>'Советская 4-1'!D34</f>
        <v>0</v>
      </c>
      <c r="W29" s="73">
        <f>'Советская 6-2'!D34</f>
        <v>0</v>
      </c>
      <c r="X29" s="73">
        <f>'Чернышевского 3'!D34</f>
        <v>0</v>
      </c>
      <c r="Y29" s="73">
        <f>'Чернышевского 4'!D34</f>
        <v>0</v>
      </c>
      <c r="Z29" s="73">
        <f>'Чернышевского 5'!D34</f>
        <v>0</v>
      </c>
      <c r="AA29" s="73">
        <f>'Чернышевского 6'!D34</f>
        <v>0</v>
      </c>
      <c r="AB29" s="73">
        <f>'Чернышевского 7'!D34</f>
        <v>0</v>
      </c>
      <c r="AC29" s="73">
        <f>'Чернышевского 8'!D34</f>
        <v>0</v>
      </c>
      <c r="AD29" s="73">
        <f>'Чернышевского 9'!D34</f>
        <v>0</v>
      </c>
      <c r="AE29" s="73">
        <f>'Чернышевского 9а'!D34</f>
        <v>0</v>
      </c>
      <c r="AF29" s="73">
        <f>'Чернышевского 10'!D34</f>
        <v>0</v>
      </c>
      <c r="AG29" s="73">
        <f>'Чернышевского 10а'!D34</f>
        <v>0</v>
      </c>
      <c r="AH29" s="73">
        <f>'Чернышевского 11'!D34</f>
        <v>0</v>
      </c>
      <c r="AI29" s="73">
        <f>'Чернышевского 12'!D34</f>
        <v>0</v>
      </c>
      <c r="AJ29" s="73">
        <f>'Чернышевского 12а'!D34</f>
        <v>0</v>
      </c>
      <c r="AK29" s="73">
        <f>'Чернышевского 13'!D34</f>
        <v>0</v>
      </c>
      <c r="AL29" s="73">
        <f>'Чернышевского 15'!D34</f>
        <v>0</v>
      </c>
      <c r="AM29" s="73">
        <f>'Чернышевского 19'!D34</f>
        <v>0</v>
      </c>
      <c r="AN29" s="73">
        <f>'Чернышевского 21'!D34</f>
        <v>0</v>
      </c>
      <c r="AO29" s="73">
        <f>'Чернышевского 22'!D34</f>
        <v>0</v>
      </c>
      <c r="AP29" s="73">
        <f>'Чернышевского 24'!D34</f>
        <v>0</v>
      </c>
      <c r="AQ29" s="73">
        <f>'Чернышевского 25'!D34</f>
        <v>0</v>
      </c>
      <c r="AR29" s="73">
        <f t="shared" si="0"/>
        <v>0</v>
      </c>
    </row>
    <row r="30" spans="1:44" ht="14.25" customHeight="1">
      <c r="A30" s="21" t="s">
        <v>63</v>
      </c>
      <c r="B30" s="117" t="s">
        <v>64</v>
      </c>
      <c r="C30" s="17" t="s">
        <v>65</v>
      </c>
      <c r="D30" s="17"/>
      <c r="E30" s="73">
        <f>'Николаева 12'!D35</f>
        <v>0</v>
      </c>
      <c r="F30" s="73">
        <f>'Николаева 14'!D35</f>
        <v>0</v>
      </c>
      <c r="G30" s="73">
        <f>'Николаева 22'!D35</f>
        <v>0</v>
      </c>
      <c r="H30" s="73">
        <f>'Николаева 31'!D35</f>
        <v>0</v>
      </c>
      <c r="I30" s="73">
        <f>'Парковая 15'!D35</f>
        <v>0</v>
      </c>
      <c r="J30" s="73">
        <f>'Парковая 17'!D35</f>
        <v>0</v>
      </c>
      <c r="K30" s="73">
        <f>'Парковая 19'!D35</f>
        <v>0</v>
      </c>
      <c r="L30" s="73">
        <f>'Парковая 21'!D35</f>
        <v>0</v>
      </c>
      <c r="M30" s="73">
        <f>'Расковой 3'!D35</f>
        <v>0</v>
      </c>
      <c r="N30" s="73">
        <f>'Расковой 5'!D35</f>
        <v>0</v>
      </c>
      <c r="O30" s="73">
        <f>'Расковой 7'!D35</f>
        <v>0</v>
      </c>
      <c r="P30" s="73">
        <f>'Расковой 9'!D35</f>
        <v>0</v>
      </c>
      <c r="Q30" s="73">
        <f>'Расковой 11'!D35</f>
        <v>0</v>
      </c>
      <c r="R30" s="73">
        <f>'Расковой 13'!D35</f>
        <v>0</v>
      </c>
      <c r="S30" s="73">
        <f>'Расковой 15'!D35</f>
        <v>0</v>
      </c>
      <c r="T30" s="73">
        <f>'Расковой 17'!D35</f>
        <v>0</v>
      </c>
      <c r="U30" s="73">
        <f>'Расковой 21'!D35</f>
        <v>0</v>
      </c>
      <c r="V30" s="73">
        <f>'Советская 4-1'!D35</f>
        <v>0</v>
      </c>
      <c r="W30" s="73">
        <f>'Советская 6-2'!D35</f>
        <v>0</v>
      </c>
      <c r="X30" s="73">
        <f>'Чернышевского 3'!D35</f>
        <v>0</v>
      </c>
      <c r="Y30" s="73">
        <f>'Чернышевского 4'!D35</f>
        <v>0</v>
      </c>
      <c r="Z30" s="73">
        <f>'Чернышевского 5'!D35</f>
        <v>0</v>
      </c>
      <c r="AA30" s="73">
        <f>'Чернышевского 6'!D35</f>
        <v>0</v>
      </c>
      <c r="AB30" s="73">
        <f>'Чернышевского 7'!D35</f>
        <v>0</v>
      </c>
      <c r="AC30" s="73">
        <f>'Чернышевского 8'!D35</f>
        <v>0</v>
      </c>
      <c r="AD30" s="73">
        <f>'Чернышевского 9'!D35</f>
        <v>0</v>
      </c>
      <c r="AE30" s="73">
        <f>'Чернышевского 9а'!D35</f>
        <v>0</v>
      </c>
      <c r="AF30" s="73">
        <f>'Чернышевского 10'!D35</f>
        <v>0</v>
      </c>
      <c r="AG30" s="73">
        <f>'Чернышевского 10а'!D35</f>
        <v>0</v>
      </c>
      <c r="AH30" s="73">
        <f>'Чернышевского 11'!D35</f>
        <v>0</v>
      </c>
      <c r="AI30" s="73">
        <f>'Чернышевского 12'!D35</f>
        <v>0</v>
      </c>
      <c r="AJ30" s="73">
        <f>'Чернышевского 12а'!D35</f>
        <v>0</v>
      </c>
      <c r="AK30" s="73">
        <f>'Чернышевского 13'!D35</f>
        <v>0</v>
      </c>
      <c r="AL30" s="73">
        <f>'Чернышевского 15'!D35</f>
        <v>0</v>
      </c>
      <c r="AM30" s="73">
        <f>'Чернышевского 19'!D35</f>
        <v>0</v>
      </c>
      <c r="AN30" s="73">
        <f>'Чернышевского 21'!D35</f>
        <v>0</v>
      </c>
      <c r="AO30" s="73">
        <f>'Чернышевского 22'!D35</f>
        <v>0</v>
      </c>
      <c r="AP30" s="73">
        <f>'Чернышевского 24'!D35</f>
        <v>0</v>
      </c>
      <c r="AQ30" s="73">
        <f>'Чернышевского 25'!D35</f>
        <v>0</v>
      </c>
      <c r="AR30" s="73">
        <f t="shared" si="0"/>
        <v>0</v>
      </c>
    </row>
    <row r="31" spans="1:44" ht="14.25" customHeight="1">
      <c r="A31" s="21" t="s">
        <v>66</v>
      </c>
      <c r="B31" s="117" t="s">
        <v>67</v>
      </c>
      <c r="C31" s="17" t="s">
        <v>65</v>
      </c>
      <c r="D31" s="17"/>
      <c r="E31" s="73">
        <f>'Николаева 12'!D36</f>
        <v>0</v>
      </c>
      <c r="F31" s="73">
        <f>'Николаева 14'!D36</f>
        <v>0</v>
      </c>
      <c r="G31" s="73">
        <f>'Николаева 22'!D36</f>
        <v>0</v>
      </c>
      <c r="H31" s="73">
        <f>'Николаева 31'!D36</f>
        <v>0</v>
      </c>
      <c r="I31" s="73">
        <f>'Парковая 15'!D36</f>
        <v>0</v>
      </c>
      <c r="J31" s="73">
        <f>'Парковая 17'!D36</f>
        <v>0</v>
      </c>
      <c r="K31" s="73">
        <f>'Парковая 19'!D36</f>
        <v>0</v>
      </c>
      <c r="L31" s="73">
        <f>'Парковая 21'!D36</f>
        <v>0</v>
      </c>
      <c r="M31" s="73">
        <f>'Расковой 3'!D36</f>
        <v>0</v>
      </c>
      <c r="N31" s="73">
        <f>'Расковой 5'!D36</f>
        <v>0</v>
      </c>
      <c r="O31" s="73">
        <f>'Расковой 7'!D36</f>
        <v>0</v>
      </c>
      <c r="P31" s="73">
        <f>'Расковой 9'!D36</f>
        <v>0</v>
      </c>
      <c r="Q31" s="73">
        <f>'Расковой 11'!D36</f>
        <v>0</v>
      </c>
      <c r="R31" s="73">
        <f>'Расковой 13'!D36</f>
        <v>0</v>
      </c>
      <c r="S31" s="73">
        <f>'Расковой 15'!D36</f>
        <v>0</v>
      </c>
      <c r="T31" s="73">
        <f>'Расковой 17'!D36</f>
        <v>0</v>
      </c>
      <c r="U31" s="73">
        <f>'Расковой 21'!D36</f>
        <v>0</v>
      </c>
      <c r="V31" s="73">
        <f>'Советская 4-1'!D36</f>
        <v>0</v>
      </c>
      <c r="W31" s="73">
        <f>'Советская 6-2'!D36</f>
        <v>0</v>
      </c>
      <c r="X31" s="73">
        <f>'Чернышевского 3'!D36</f>
        <v>0</v>
      </c>
      <c r="Y31" s="73">
        <f>'Чернышевского 4'!D36</f>
        <v>0</v>
      </c>
      <c r="Z31" s="73">
        <f>'Чернышевского 5'!D36</f>
        <v>0</v>
      </c>
      <c r="AA31" s="73">
        <f>'Чернышевского 6'!D36</f>
        <v>0</v>
      </c>
      <c r="AB31" s="73">
        <f>'Чернышевского 7'!D36</f>
        <v>0</v>
      </c>
      <c r="AC31" s="73">
        <f>'Чернышевского 8'!D36</f>
        <v>0</v>
      </c>
      <c r="AD31" s="73">
        <f>'Чернышевского 9'!D36</f>
        <v>0</v>
      </c>
      <c r="AE31" s="73">
        <f>'Чернышевского 9а'!D36</f>
        <v>0</v>
      </c>
      <c r="AF31" s="73">
        <f>'Чернышевского 10'!D36</f>
        <v>0</v>
      </c>
      <c r="AG31" s="73">
        <f>'Чернышевского 10а'!D36</f>
        <v>0</v>
      </c>
      <c r="AH31" s="73">
        <f>'Чернышевского 11'!D36</f>
        <v>0</v>
      </c>
      <c r="AI31" s="73">
        <f>'Чернышевского 12'!D36</f>
        <v>0</v>
      </c>
      <c r="AJ31" s="73">
        <f>'Чернышевского 12а'!D36</f>
        <v>0</v>
      </c>
      <c r="AK31" s="73">
        <f>'Чернышевского 13'!D36</f>
        <v>0</v>
      </c>
      <c r="AL31" s="73">
        <f>'Чернышевского 15'!D36</f>
        <v>0</v>
      </c>
      <c r="AM31" s="73">
        <f>'Чернышевского 19'!D36</f>
        <v>0</v>
      </c>
      <c r="AN31" s="73">
        <f>'Чернышевского 21'!D36</f>
        <v>0</v>
      </c>
      <c r="AO31" s="73">
        <f>'Чернышевского 22'!D36</f>
        <v>0</v>
      </c>
      <c r="AP31" s="73">
        <f>'Чернышевского 24'!D36</f>
        <v>0</v>
      </c>
      <c r="AQ31" s="73">
        <f>'Чернышевского 25'!D36</f>
        <v>0</v>
      </c>
      <c r="AR31" s="73">
        <f t="shared" si="0"/>
        <v>0</v>
      </c>
    </row>
    <row r="32" spans="1:44" ht="28.5" customHeight="1">
      <c r="A32" s="21" t="s">
        <v>68</v>
      </c>
      <c r="B32" s="117" t="s">
        <v>69</v>
      </c>
      <c r="C32" s="17" t="s">
        <v>65</v>
      </c>
      <c r="D32" s="17"/>
      <c r="E32" s="73">
        <f>'Николаева 12'!D37</f>
        <v>0</v>
      </c>
      <c r="F32" s="73">
        <f>'Николаева 14'!D37</f>
        <v>0</v>
      </c>
      <c r="G32" s="73">
        <f>'Николаева 22'!D37</f>
        <v>0</v>
      </c>
      <c r="H32" s="73">
        <f>'Николаева 31'!D37</f>
        <v>0</v>
      </c>
      <c r="I32" s="73">
        <f>'Парковая 15'!D37</f>
        <v>0</v>
      </c>
      <c r="J32" s="73">
        <f>'Парковая 17'!D37</f>
        <v>0</v>
      </c>
      <c r="K32" s="73">
        <f>'Парковая 19'!D37</f>
        <v>0</v>
      </c>
      <c r="L32" s="73">
        <f>'Парковая 21'!D37</f>
        <v>0</v>
      </c>
      <c r="M32" s="73">
        <f>'Расковой 3'!D37</f>
        <v>0</v>
      </c>
      <c r="N32" s="73">
        <f>'Расковой 5'!D37</f>
        <v>0</v>
      </c>
      <c r="O32" s="73">
        <f>'Расковой 7'!D37</f>
        <v>0</v>
      </c>
      <c r="P32" s="73">
        <f>'Расковой 9'!D37</f>
        <v>0</v>
      </c>
      <c r="Q32" s="73">
        <f>'Расковой 11'!D37</f>
        <v>0</v>
      </c>
      <c r="R32" s="73">
        <f>'Расковой 13'!D37</f>
        <v>0</v>
      </c>
      <c r="S32" s="73">
        <f>'Расковой 15'!D37</f>
        <v>0</v>
      </c>
      <c r="T32" s="73">
        <f>'Расковой 17'!D37</f>
        <v>0</v>
      </c>
      <c r="U32" s="73">
        <f>'Расковой 21'!D37</f>
        <v>0</v>
      </c>
      <c r="V32" s="73">
        <f>'Советская 4-1'!D37</f>
        <v>0</v>
      </c>
      <c r="W32" s="73">
        <f>'Советская 6-2'!D37</f>
        <v>0</v>
      </c>
      <c r="X32" s="73">
        <f>'Чернышевского 3'!D37</f>
        <v>0</v>
      </c>
      <c r="Y32" s="73">
        <f>'Чернышевского 4'!D37</f>
        <v>0</v>
      </c>
      <c r="Z32" s="73">
        <f>'Чернышевского 5'!D37</f>
        <v>0</v>
      </c>
      <c r="AA32" s="73">
        <f>'Чернышевского 6'!D37</f>
        <v>0</v>
      </c>
      <c r="AB32" s="73">
        <f>'Чернышевского 7'!D37</f>
        <v>0</v>
      </c>
      <c r="AC32" s="73">
        <f>'Чернышевского 8'!D37</f>
        <v>0</v>
      </c>
      <c r="AD32" s="73">
        <f>'Чернышевского 9'!D37</f>
        <v>0</v>
      </c>
      <c r="AE32" s="73">
        <f>'Чернышевского 9а'!D37</f>
        <v>0</v>
      </c>
      <c r="AF32" s="73">
        <f>'Чернышевского 10'!D37</f>
        <v>0</v>
      </c>
      <c r="AG32" s="73">
        <f>'Чернышевского 10а'!D37</f>
        <v>0</v>
      </c>
      <c r="AH32" s="73">
        <f>'Чернышевского 11'!D37</f>
        <v>0</v>
      </c>
      <c r="AI32" s="73">
        <f>'Чернышевского 12'!D37</f>
        <v>0</v>
      </c>
      <c r="AJ32" s="73">
        <f>'Чернышевского 12а'!D37</f>
        <v>0</v>
      </c>
      <c r="AK32" s="73">
        <f>'Чернышевского 13'!D37</f>
        <v>0</v>
      </c>
      <c r="AL32" s="73">
        <f>'Чернышевского 15'!D37</f>
        <v>0</v>
      </c>
      <c r="AM32" s="73">
        <f>'Чернышевского 19'!D37</f>
        <v>0</v>
      </c>
      <c r="AN32" s="73">
        <f>'Чернышевского 21'!D37</f>
        <v>0</v>
      </c>
      <c r="AO32" s="73">
        <f>'Чернышевского 22'!D37</f>
        <v>0</v>
      </c>
      <c r="AP32" s="73">
        <f>'Чернышевского 24'!D37</f>
        <v>0</v>
      </c>
      <c r="AQ32" s="73">
        <f>'Чернышевского 25'!D37</f>
        <v>0</v>
      </c>
      <c r="AR32" s="73">
        <f t="shared" si="0"/>
        <v>0</v>
      </c>
    </row>
    <row r="33" spans="1:44" ht="15" customHeight="1">
      <c r="A33" s="21" t="s">
        <v>70</v>
      </c>
      <c r="B33" s="117" t="s">
        <v>71</v>
      </c>
      <c r="C33" s="17" t="s">
        <v>16</v>
      </c>
      <c r="D33" s="17"/>
      <c r="E33" s="73">
        <f>'Николаева 12'!D38</f>
        <v>0</v>
      </c>
      <c r="F33" s="73">
        <f>'Николаева 14'!D38</f>
        <v>0</v>
      </c>
      <c r="G33" s="73">
        <f>'Николаева 22'!D38</f>
        <v>0</v>
      </c>
      <c r="H33" s="73">
        <f>'Николаева 31'!D38</f>
        <v>0</v>
      </c>
      <c r="I33" s="73">
        <f>'Парковая 15'!D38</f>
        <v>0</v>
      </c>
      <c r="J33" s="73">
        <f>'Парковая 17'!D38</f>
        <v>0</v>
      </c>
      <c r="K33" s="73">
        <f>'Парковая 19'!D38</f>
        <v>0</v>
      </c>
      <c r="L33" s="73">
        <f>'Парковая 21'!D38</f>
        <v>0</v>
      </c>
      <c r="M33" s="73">
        <f>'Расковой 3'!D38</f>
        <v>0</v>
      </c>
      <c r="N33" s="73">
        <f>'Расковой 5'!D38</f>
        <v>0</v>
      </c>
      <c r="O33" s="73">
        <f>'Расковой 7'!D38</f>
        <v>0</v>
      </c>
      <c r="P33" s="73">
        <f>'Расковой 9'!D38</f>
        <v>0</v>
      </c>
      <c r="Q33" s="73">
        <f>'Расковой 11'!D38</f>
        <v>0</v>
      </c>
      <c r="R33" s="73">
        <f>'Расковой 13'!D38</f>
        <v>0</v>
      </c>
      <c r="S33" s="73">
        <f>'Расковой 15'!D38</f>
        <v>0</v>
      </c>
      <c r="T33" s="73">
        <f>'Расковой 17'!D38</f>
        <v>0</v>
      </c>
      <c r="U33" s="73">
        <f>'Расковой 21'!D38</f>
        <v>0</v>
      </c>
      <c r="V33" s="73">
        <f>'Советская 4-1'!D38</f>
        <v>0</v>
      </c>
      <c r="W33" s="73">
        <f>'Советская 6-2'!D38</f>
        <v>0</v>
      </c>
      <c r="X33" s="73">
        <f>'Чернышевского 3'!D38</f>
        <v>0</v>
      </c>
      <c r="Y33" s="73">
        <f>'Чернышевского 4'!D38</f>
        <v>0</v>
      </c>
      <c r="Z33" s="73">
        <f>'Чернышевского 5'!D38</f>
        <v>0</v>
      </c>
      <c r="AA33" s="73">
        <f>'Чернышевского 6'!D38</f>
        <v>0</v>
      </c>
      <c r="AB33" s="73">
        <f>'Чернышевского 7'!D38</f>
        <v>0</v>
      </c>
      <c r="AC33" s="73">
        <f>'Чернышевского 8'!D38</f>
        <v>0</v>
      </c>
      <c r="AD33" s="73">
        <f>'Чернышевского 9'!D38</f>
        <v>0</v>
      </c>
      <c r="AE33" s="73">
        <f>'Чернышевского 9а'!D38</f>
        <v>0</v>
      </c>
      <c r="AF33" s="73">
        <f>'Чернышевского 10'!D38</f>
        <v>0</v>
      </c>
      <c r="AG33" s="73">
        <f>'Чернышевского 10а'!D38</f>
        <v>0</v>
      </c>
      <c r="AH33" s="73">
        <f>'Чернышевского 11'!D38</f>
        <v>0</v>
      </c>
      <c r="AI33" s="73">
        <f>'Чернышевского 12'!D38</f>
        <v>0</v>
      </c>
      <c r="AJ33" s="73">
        <f>'Чернышевского 12а'!D38</f>
        <v>0</v>
      </c>
      <c r="AK33" s="73">
        <f>'Чернышевского 13'!D38</f>
        <v>0</v>
      </c>
      <c r="AL33" s="73">
        <f>'Чернышевского 15'!D38</f>
        <v>0</v>
      </c>
      <c r="AM33" s="73">
        <f>'Чернышевского 19'!D38</f>
        <v>0</v>
      </c>
      <c r="AN33" s="73">
        <f>'Чернышевского 21'!D38</f>
        <v>0</v>
      </c>
      <c r="AO33" s="73">
        <f>'Чернышевского 22'!D38</f>
        <v>0</v>
      </c>
      <c r="AP33" s="73">
        <f>'Чернышевского 24'!D38</f>
        <v>0</v>
      </c>
      <c r="AQ33" s="73">
        <f>'Чернышевского 25'!D38</f>
        <v>0</v>
      </c>
      <c r="AR33" s="73">
        <f t="shared" si="0"/>
        <v>0</v>
      </c>
    </row>
    <row r="34" spans="1:44" ht="15">
      <c r="A34" s="126" t="s">
        <v>72</v>
      </c>
      <c r="B34" s="126"/>
      <c r="C34" s="126"/>
      <c r="D34" s="126"/>
      <c r="E34" s="73">
        <f>'Николаева 12'!D39</f>
        <v>0</v>
      </c>
      <c r="F34" s="73">
        <f>'Николаева 14'!D39</f>
        <v>0</v>
      </c>
      <c r="G34" s="73">
        <f>'Николаева 22'!D39</f>
        <v>0</v>
      </c>
      <c r="H34" s="73">
        <f>'Николаева 31'!D39</f>
        <v>0</v>
      </c>
      <c r="I34" s="73">
        <f>'Парковая 15'!D39</f>
        <v>0</v>
      </c>
      <c r="J34" s="73">
        <f>'Парковая 17'!D39</f>
        <v>0</v>
      </c>
      <c r="K34" s="73">
        <f>'Парковая 19'!D39</f>
        <v>0</v>
      </c>
      <c r="L34" s="73">
        <f>'Парковая 21'!D39</f>
        <v>0</v>
      </c>
      <c r="M34" s="73">
        <f>'Расковой 3'!D39</f>
        <v>0</v>
      </c>
      <c r="N34" s="73">
        <f>'Расковой 5'!D39</f>
        <v>0</v>
      </c>
      <c r="O34" s="73">
        <f>'Расковой 7'!D39</f>
        <v>0</v>
      </c>
      <c r="P34" s="73">
        <f>'Расковой 9'!D39</f>
        <v>0</v>
      </c>
      <c r="Q34" s="73">
        <f>'Расковой 11'!D39</f>
        <v>0</v>
      </c>
      <c r="R34" s="73">
        <f>'Расковой 13'!D39</f>
        <v>0</v>
      </c>
      <c r="S34" s="73">
        <f>'Расковой 15'!D39</f>
        <v>0</v>
      </c>
      <c r="T34" s="73">
        <f>'Расковой 17'!D39</f>
        <v>0</v>
      </c>
      <c r="U34" s="73">
        <f>'Расковой 21'!D39</f>
        <v>0</v>
      </c>
      <c r="V34" s="73">
        <f>'Советская 4-1'!D39</f>
        <v>0</v>
      </c>
      <c r="W34" s="73">
        <f>'Советская 6-2'!D39</f>
        <v>0</v>
      </c>
      <c r="X34" s="73">
        <f>'Чернышевского 3'!D39</f>
        <v>0</v>
      </c>
      <c r="Y34" s="73">
        <f>'Чернышевского 4'!D39</f>
        <v>0</v>
      </c>
      <c r="Z34" s="73">
        <f>'Чернышевского 5'!D39</f>
        <v>0</v>
      </c>
      <c r="AA34" s="73">
        <f>'Чернышевского 6'!D39</f>
        <v>0</v>
      </c>
      <c r="AB34" s="73">
        <f>'Чернышевского 7'!D39</f>
        <v>0</v>
      </c>
      <c r="AC34" s="73">
        <f>'Чернышевского 8'!D39</f>
        <v>0</v>
      </c>
      <c r="AD34" s="73">
        <f>'Чернышевского 9'!D39</f>
        <v>0</v>
      </c>
      <c r="AE34" s="73">
        <f>'Чернышевского 9а'!D39</f>
        <v>0</v>
      </c>
      <c r="AF34" s="73">
        <f>'Чернышевского 10'!D39</f>
        <v>0</v>
      </c>
      <c r="AG34" s="73">
        <f>'Чернышевского 10а'!D39</f>
        <v>0</v>
      </c>
      <c r="AH34" s="73">
        <f>'Чернышевского 11'!D39</f>
        <v>0</v>
      </c>
      <c r="AI34" s="73">
        <f>'Чернышевского 12'!D39</f>
        <v>0</v>
      </c>
      <c r="AJ34" s="73">
        <f>'Чернышевского 12а'!D39</f>
        <v>0</v>
      </c>
      <c r="AK34" s="73">
        <f>'Чернышевского 13'!D39</f>
        <v>0</v>
      </c>
      <c r="AL34" s="73">
        <f>'Чернышевского 15'!D39</f>
        <v>0</v>
      </c>
      <c r="AM34" s="73">
        <f>'Чернышевского 19'!D39</f>
        <v>0</v>
      </c>
      <c r="AN34" s="73">
        <f>'Чернышевского 21'!D39</f>
        <v>0</v>
      </c>
      <c r="AO34" s="73">
        <f>'Чернышевского 22'!D39</f>
        <v>0</v>
      </c>
      <c r="AP34" s="73">
        <f>'Чернышевского 24'!D39</f>
        <v>0</v>
      </c>
      <c r="AQ34" s="73">
        <f>'Чернышевского 25'!D39</f>
        <v>0</v>
      </c>
      <c r="AR34" s="73">
        <f t="shared" si="0"/>
        <v>0</v>
      </c>
    </row>
    <row r="35" spans="1:44" ht="30.75" customHeight="1">
      <c r="A35" s="21" t="s">
        <v>73</v>
      </c>
      <c r="B35" s="117" t="s">
        <v>74</v>
      </c>
      <c r="C35" s="17" t="s">
        <v>16</v>
      </c>
      <c r="D35" s="17">
        <f>'Николаева 8'!D40</f>
        <v>125162.64</v>
      </c>
      <c r="E35" s="73">
        <f>'Николаева 12'!D40</f>
        <v>18851.58</v>
      </c>
      <c r="F35" s="73">
        <f>'Николаева 14'!D40</f>
        <v>104669.95</v>
      </c>
      <c r="G35" s="73">
        <f>'Николаева 22'!D40</f>
        <v>15889.06</v>
      </c>
      <c r="H35" s="73">
        <f>'Николаева 31'!D40</f>
        <v>0</v>
      </c>
      <c r="I35" s="73">
        <f>'Парковая 15'!D40</f>
        <v>162673.28</v>
      </c>
      <c r="J35" s="73">
        <f>'Парковая 17'!D40</f>
        <v>84373.01</v>
      </c>
      <c r="K35" s="73">
        <f>'Парковая 19'!D40</f>
        <v>15614.54</v>
      </c>
      <c r="L35" s="73">
        <f>'Парковая 21'!D40</f>
        <v>127000</v>
      </c>
      <c r="M35" s="73">
        <f>'Расковой 3'!D40</f>
        <v>136036.54</v>
      </c>
      <c r="N35" s="73">
        <f>'Расковой 5'!D40</f>
        <v>60604.77</v>
      </c>
      <c r="O35" s="73">
        <f>'Расковой 7'!D40</f>
        <v>72330.19</v>
      </c>
      <c r="P35" s="73">
        <f>'Расковой 9'!D40</f>
        <v>102128.79</v>
      </c>
      <c r="Q35" s="73">
        <f>'Расковой 11'!D40</f>
        <v>253394.32</v>
      </c>
      <c r="R35" s="73">
        <f>'Расковой 13'!D40</f>
        <v>11518.02</v>
      </c>
      <c r="S35" s="73">
        <f>'Расковой 15'!D40</f>
        <v>254564.9</v>
      </c>
      <c r="T35" s="73">
        <f>'Расковой 17'!D40</f>
        <v>39045.78</v>
      </c>
      <c r="U35" s="73">
        <f>'Расковой 21'!D40</f>
        <v>125712.22</v>
      </c>
      <c r="V35" s="73">
        <f>'Советская 4-1'!D40</f>
        <v>188809.24</v>
      </c>
      <c r="W35" s="73">
        <f>'Советская 6-2'!D40</f>
        <v>0</v>
      </c>
      <c r="X35" s="73">
        <f>'Чернышевского 3'!D40</f>
        <v>82306.4</v>
      </c>
      <c r="Y35" s="73">
        <f>'Чернышевского 4'!D40</f>
        <v>48383.43</v>
      </c>
      <c r="Z35" s="73">
        <f>'Чернышевского 5'!D40</f>
        <v>65290.45</v>
      </c>
      <c r="AA35" s="73">
        <f>'Чернышевского 6'!D40</f>
        <v>19846.73</v>
      </c>
      <c r="AB35" s="73">
        <f>'Чернышевского 7'!D40</f>
        <v>67235.74</v>
      </c>
      <c r="AC35" s="73">
        <f>'Чернышевского 8'!D40</f>
        <v>21967.86</v>
      </c>
      <c r="AD35" s="73">
        <f>'Чернышевского 9'!D40</f>
        <v>150667.14</v>
      </c>
      <c r="AE35" s="73">
        <f>'Чернышевского 9а'!D40</f>
        <v>53487.88</v>
      </c>
      <c r="AF35" s="73">
        <f>'Чернышевского 10'!D40</f>
        <v>196639.27</v>
      </c>
      <c r="AG35" s="73">
        <f>'Чернышевского 10а'!D40</f>
        <v>57949.74</v>
      </c>
      <c r="AH35" s="73">
        <f>'Чернышевского 11'!D40</f>
        <v>189040.06</v>
      </c>
      <c r="AI35" s="73">
        <f>'Чернышевского 12'!D40</f>
        <v>29137.98</v>
      </c>
      <c r="AJ35" s="73">
        <f>'Чернышевского 12а'!D40</f>
        <v>62401.72</v>
      </c>
      <c r="AK35" s="73">
        <f>'Чернышевского 13'!D40</f>
        <v>36464.27</v>
      </c>
      <c r="AL35" s="73">
        <f>'Чернышевского 15'!D40</f>
        <v>48001.91</v>
      </c>
      <c r="AM35" s="73">
        <f>'Чернышевского 19'!D40</f>
        <v>113671.11</v>
      </c>
      <c r="AN35" s="73">
        <f>'Чернышевского 21'!D40</f>
        <v>35910.73</v>
      </c>
      <c r="AO35" s="73">
        <f>'Чернышевского 22'!D40</f>
        <v>67755.78</v>
      </c>
      <c r="AP35" s="73">
        <f>'Чернышевского 24'!D40</f>
        <v>171120.82</v>
      </c>
      <c r="AQ35" s="73">
        <f>'Чернышевского 25'!D40</f>
        <v>11349.79</v>
      </c>
      <c r="AR35" s="73">
        <f t="shared" si="0"/>
        <v>3427007.64</v>
      </c>
    </row>
    <row r="36" spans="1:44" ht="15" customHeight="1">
      <c r="A36" s="21" t="s">
        <v>75</v>
      </c>
      <c r="B36" s="116" t="s">
        <v>18</v>
      </c>
      <c r="C36" s="17" t="s">
        <v>16</v>
      </c>
      <c r="D36" s="17">
        <f>'Николаева 8'!D41</f>
        <v>0</v>
      </c>
      <c r="E36" s="73">
        <f>'Николаева 12'!D41</f>
        <v>0</v>
      </c>
      <c r="F36" s="73">
        <f>'Николаева 14'!D41</f>
        <v>0</v>
      </c>
      <c r="G36" s="73">
        <f>'Николаева 22'!D41</f>
        <v>0</v>
      </c>
      <c r="H36" s="73">
        <f>'Николаева 31'!D41</f>
        <v>0</v>
      </c>
      <c r="I36" s="73">
        <f>'Парковая 15'!D41</f>
        <v>0</v>
      </c>
      <c r="J36" s="73">
        <f>'Парковая 17'!D41</f>
        <v>0</v>
      </c>
      <c r="K36" s="73">
        <f>'Парковая 19'!D41</f>
        <v>0</v>
      </c>
      <c r="L36" s="73">
        <f>'Парковая 21'!D41</f>
        <v>0</v>
      </c>
      <c r="M36" s="73">
        <f>'Расковой 3'!D41</f>
        <v>0</v>
      </c>
      <c r="N36" s="73">
        <f>'Расковой 5'!D41</f>
        <v>0</v>
      </c>
      <c r="O36" s="73">
        <f>'Расковой 7'!D41</f>
        <v>0</v>
      </c>
      <c r="P36" s="73">
        <f>'Расковой 9'!D41</f>
        <v>0</v>
      </c>
      <c r="Q36" s="73">
        <f>'Расковой 11'!D41</f>
        <v>0</v>
      </c>
      <c r="R36" s="73">
        <f>'Расковой 13'!D41</f>
        <v>0</v>
      </c>
      <c r="S36" s="73">
        <f>'Расковой 15'!D41</f>
        <v>0</v>
      </c>
      <c r="T36" s="73">
        <f>'Расковой 17'!D41</f>
        <v>0</v>
      </c>
      <c r="U36" s="73">
        <f>'Расковой 21'!D41</f>
        <v>0</v>
      </c>
      <c r="V36" s="73">
        <f>'Советская 4-1'!D41</f>
        <v>0</v>
      </c>
      <c r="W36" s="73">
        <f>'Советская 6-2'!D41</f>
        <v>0</v>
      </c>
      <c r="X36" s="73">
        <f>'Чернышевского 3'!D41</f>
        <v>0</v>
      </c>
      <c r="Y36" s="73">
        <f>'Чернышевского 4'!D41</f>
        <v>0</v>
      </c>
      <c r="Z36" s="73">
        <f>'Чернышевского 5'!D41</f>
        <v>0</v>
      </c>
      <c r="AA36" s="73">
        <f>'Чернышевского 6'!D41</f>
        <v>0</v>
      </c>
      <c r="AB36" s="73">
        <f>'Чернышевского 7'!D41</f>
        <v>0</v>
      </c>
      <c r="AC36" s="73">
        <f>'Чернышевского 8'!D41</f>
        <v>0</v>
      </c>
      <c r="AD36" s="73">
        <f>'Чернышевского 9'!D41</f>
        <v>0</v>
      </c>
      <c r="AE36" s="73">
        <f>'Чернышевского 9а'!D41</f>
        <v>0</v>
      </c>
      <c r="AF36" s="73">
        <f>'Чернышевского 10'!D41</f>
        <v>0</v>
      </c>
      <c r="AG36" s="73">
        <f>'Чернышевского 10а'!D41</f>
        <v>0</v>
      </c>
      <c r="AH36" s="73">
        <f>'Чернышевского 11'!D41</f>
        <v>0</v>
      </c>
      <c r="AI36" s="73">
        <f>'Чернышевского 12'!D41</f>
        <v>0</v>
      </c>
      <c r="AJ36" s="73">
        <f>'Чернышевского 12а'!D41</f>
        <v>0</v>
      </c>
      <c r="AK36" s="73">
        <f>'Чернышевского 13'!D41</f>
        <v>0</v>
      </c>
      <c r="AL36" s="73">
        <f>'Чернышевского 15'!D41</f>
        <v>0</v>
      </c>
      <c r="AM36" s="73">
        <f>'Чернышевского 19'!D41</f>
        <v>0</v>
      </c>
      <c r="AN36" s="73">
        <f>'Чернышевского 21'!D41</f>
        <v>0</v>
      </c>
      <c r="AO36" s="73">
        <f>'Чернышевского 22'!D41</f>
        <v>0</v>
      </c>
      <c r="AP36" s="73">
        <f>'Чернышевского 24'!D41</f>
        <v>0</v>
      </c>
      <c r="AQ36" s="73">
        <f>'Чернышевского 25'!D41</f>
        <v>0</v>
      </c>
      <c r="AR36" s="73">
        <f t="shared" si="0"/>
        <v>0</v>
      </c>
    </row>
    <row r="37" spans="1:44" ht="15" customHeight="1">
      <c r="A37" s="21" t="s">
        <v>76</v>
      </c>
      <c r="B37" s="116" t="s">
        <v>20</v>
      </c>
      <c r="C37" s="17" t="s">
        <v>16</v>
      </c>
      <c r="D37" s="17">
        <f>'Николаева 8'!D42</f>
        <v>125162.64</v>
      </c>
      <c r="E37" s="73">
        <f>'Николаева 12'!D42</f>
        <v>18851.58</v>
      </c>
      <c r="F37" s="73">
        <f>'Николаева 14'!D42</f>
        <v>104669.95</v>
      </c>
      <c r="G37" s="73">
        <f>'Николаева 22'!D42</f>
        <v>15889.06</v>
      </c>
      <c r="H37" s="73">
        <f>'Николаева 31'!D42</f>
        <v>0</v>
      </c>
      <c r="I37" s="73">
        <f>'Парковая 15'!D42</f>
        <v>162673.28</v>
      </c>
      <c r="J37" s="73">
        <f>'Парковая 17'!D42</f>
        <v>84373.01</v>
      </c>
      <c r="K37" s="73">
        <f>'Парковая 19'!D42</f>
        <v>15614.54</v>
      </c>
      <c r="L37" s="73">
        <f>'Парковая 21'!D42</f>
        <v>127000</v>
      </c>
      <c r="M37" s="73">
        <f>'Расковой 3'!D42</f>
        <v>136036.54</v>
      </c>
      <c r="N37" s="73">
        <f>'Расковой 5'!D42</f>
        <v>60604.77</v>
      </c>
      <c r="O37" s="73">
        <f>'Расковой 7'!D42</f>
        <v>72330.19</v>
      </c>
      <c r="P37" s="73">
        <f>'Расковой 9'!D42</f>
        <v>102128.79</v>
      </c>
      <c r="Q37" s="73">
        <f>'Расковой 11'!D42</f>
        <v>253394.32</v>
      </c>
      <c r="R37" s="73">
        <f>'Расковой 13'!D42</f>
        <v>11518.02</v>
      </c>
      <c r="S37" s="73">
        <f>'Расковой 15'!D42</f>
        <v>254564.9</v>
      </c>
      <c r="T37" s="73">
        <f>'Расковой 17'!D42</f>
        <v>39045.78</v>
      </c>
      <c r="U37" s="73">
        <f>'Расковой 21'!D42</f>
        <v>125712.22</v>
      </c>
      <c r="V37" s="73">
        <f>'Советская 4-1'!D42</f>
        <v>188809.24</v>
      </c>
      <c r="W37" s="73">
        <f>'Советская 6-2'!D42</f>
        <v>0</v>
      </c>
      <c r="X37" s="73">
        <f>'Чернышевского 3'!D42</f>
        <v>82306.4</v>
      </c>
      <c r="Y37" s="73">
        <f>'Чернышевского 4'!D42</f>
        <v>48383.43</v>
      </c>
      <c r="Z37" s="73">
        <f>'Чернышевского 5'!D42</f>
        <v>65290.45</v>
      </c>
      <c r="AA37" s="73">
        <f>'Чернышевского 6'!D42</f>
        <v>19846.73</v>
      </c>
      <c r="AB37" s="73">
        <f>'Чернышевского 7'!D42</f>
        <v>67235.74</v>
      </c>
      <c r="AC37" s="73">
        <f>'Чернышевского 8'!D42</f>
        <v>21967.86</v>
      </c>
      <c r="AD37" s="73">
        <f>'Чернышевского 9'!D42</f>
        <v>150667.14</v>
      </c>
      <c r="AE37" s="73">
        <f>'Чернышевского 9а'!D42</f>
        <v>53487.88</v>
      </c>
      <c r="AF37" s="73">
        <f>'Чернышевского 10'!D42</f>
        <v>196639.27</v>
      </c>
      <c r="AG37" s="73">
        <f>'Чернышевского 10а'!D42</f>
        <v>57949.74</v>
      </c>
      <c r="AH37" s="73">
        <f>'Чернышевского 11'!D42</f>
        <v>189040.06</v>
      </c>
      <c r="AI37" s="73">
        <f>'Чернышевского 12'!D42</f>
        <v>29137.98</v>
      </c>
      <c r="AJ37" s="73">
        <f>'Чернышевского 12а'!D42</f>
        <v>62401.72</v>
      </c>
      <c r="AK37" s="73">
        <f>'Чернышевского 13'!D42</f>
        <v>36464.27</v>
      </c>
      <c r="AL37" s="73">
        <f>'Чернышевского 15'!D42</f>
        <v>48001.91</v>
      </c>
      <c r="AM37" s="73">
        <f>'Чернышевского 19'!D42</f>
        <v>113671.11</v>
      </c>
      <c r="AN37" s="73">
        <f>'Чернышевского 21'!D42</f>
        <v>35910.73</v>
      </c>
      <c r="AO37" s="73">
        <f>'Чернышевского 22'!D42</f>
        <v>67755.78</v>
      </c>
      <c r="AP37" s="73">
        <f>'Чернышевского 24'!D42</f>
        <v>171120.82</v>
      </c>
      <c r="AQ37" s="73">
        <f>'Чернышевского 25'!D42</f>
        <v>11349.79</v>
      </c>
      <c r="AR37" s="73">
        <f t="shared" si="0"/>
        <v>3427007.64</v>
      </c>
    </row>
    <row r="38" spans="1:44" ht="32.25" customHeight="1">
      <c r="A38" s="21" t="s">
        <v>77</v>
      </c>
      <c r="B38" s="117" t="s">
        <v>78</v>
      </c>
      <c r="C38" s="17" t="s">
        <v>16</v>
      </c>
      <c r="D38" s="17">
        <f>'Николаева 8'!D43</f>
        <v>199248.99</v>
      </c>
      <c r="E38" s="73">
        <f>'Николаева 12'!D43</f>
        <v>0</v>
      </c>
      <c r="F38" s="73">
        <f>'Николаева 14'!D43</f>
        <v>0</v>
      </c>
      <c r="G38" s="73">
        <f>'Николаева 22'!D43</f>
        <v>0</v>
      </c>
      <c r="H38" s="73">
        <f>'Николаева 31'!D43</f>
        <v>43560.8</v>
      </c>
      <c r="I38" s="73">
        <f>'Парковая 15'!D43</f>
        <v>232186.16</v>
      </c>
      <c r="J38" s="73">
        <f>'Парковая 17'!D43</f>
        <v>83540.2</v>
      </c>
      <c r="K38" s="73">
        <f>'Парковая 19'!D43</f>
        <v>0</v>
      </c>
      <c r="L38" s="73">
        <f>'Парковая 21'!D43</f>
        <v>0</v>
      </c>
      <c r="M38" s="73">
        <f>'Расковой 3'!D43</f>
        <v>159871.23</v>
      </c>
      <c r="N38" s="73">
        <f>'Расковой 5'!D43</f>
        <v>0</v>
      </c>
      <c r="O38" s="73">
        <f>'Расковой 7'!D43</f>
        <v>0</v>
      </c>
      <c r="P38" s="73">
        <f>'Расковой 9'!D43</f>
        <v>168465.08</v>
      </c>
      <c r="Q38" s="73">
        <f>'Расковой 11'!D43</f>
        <v>348443.84</v>
      </c>
      <c r="R38" s="73">
        <f>'Расковой 13'!D43</f>
        <v>4414.639999999999</v>
      </c>
      <c r="S38" s="73">
        <f>'Расковой 15'!D43</f>
        <v>336998.94999999995</v>
      </c>
      <c r="T38" s="73">
        <f>'Расковой 17'!D43</f>
        <v>87284.95</v>
      </c>
      <c r="U38" s="73">
        <f>'Расковой 21'!D43</f>
        <v>207436.46999999997</v>
      </c>
      <c r="V38" s="73">
        <f>'Советская 4-1'!D43</f>
        <v>291202.581</v>
      </c>
      <c r="W38" s="73">
        <f>'Советская 6-2'!D43</f>
        <v>118815.33</v>
      </c>
      <c r="X38" s="73">
        <f>'Чернышевского 3'!D43</f>
        <v>0</v>
      </c>
      <c r="Y38" s="73">
        <f>'Чернышевского 4'!D43</f>
        <v>98938.04000000001</v>
      </c>
      <c r="Z38" s="73">
        <f>'Чернышевского 5'!D43</f>
        <v>97905.45999999999</v>
      </c>
      <c r="AA38" s="73">
        <f>'Чернышевского 6'!D43</f>
        <v>0</v>
      </c>
      <c r="AB38" s="73">
        <f>'Чернышевского 7'!D43</f>
        <v>0</v>
      </c>
      <c r="AC38" s="73">
        <f>'Чернышевского 8'!D43</f>
        <v>0</v>
      </c>
      <c r="AD38" s="73">
        <f>'Чернышевского 9'!D43</f>
        <v>230874.78</v>
      </c>
      <c r="AE38" s="73">
        <f>'Чернышевского 9а'!D43</f>
        <v>0</v>
      </c>
      <c r="AF38" s="73">
        <f>'Чернышевского 10'!D43</f>
        <v>0</v>
      </c>
      <c r="AG38" s="73">
        <f>'Чернышевского 10а'!D43</f>
        <v>0</v>
      </c>
      <c r="AH38" s="73">
        <f>'Чернышевского 11'!D43</f>
        <v>280182.87</v>
      </c>
      <c r="AI38" s="73">
        <f>'Чернышевского 12'!D43</f>
        <v>4783.09</v>
      </c>
      <c r="AJ38" s="73">
        <f>'Чернышевского 12а'!D43</f>
        <v>79236.11</v>
      </c>
      <c r="AK38" s="73">
        <f>'Чернышевского 13'!D43</f>
        <v>65842.61</v>
      </c>
      <c r="AL38" s="73">
        <f>'Чернышевского 15'!D43</f>
        <v>78731.66</v>
      </c>
      <c r="AM38" s="73">
        <f>'Чернышевского 19'!D43</f>
        <v>122418.44</v>
      </c>
      <c r="AN38" s="73">
        <f>'Чернышевского 21'!D43</f>
        <v>81926.81999999999</v>
      </c>
      <c r="AO38" s="73">
        <f>'Чернышевского 22'!D43</f>
        <v>98980.95000000001</v>
      </c>
      <c r="AP38" s="73">
        <f>'Чернышевского 24'!D43</f>
        <v>260338.90999999997</v>
      </c>
      <c r="AQ38" s="73">
        <f>'Чернышевского 25'!D43</f>
        <v>23549.15</v>
      </c>
      <c r="AR38" s="73">
        <f t="shared" si="0"/>
        <v>3805178.1109999996</v>
      </c>
    </row>
    <row r="39" spans="1:44" ht="17.25" customHeight="1">
      <c r="A39" s="21" t="s">
        <v>79</v>
      </c>
      <c r="B39" s="116" t="s">
        <v>18</v>
      </c>
      <c r="C39" s="17" t="s">
        <v>16</v>
      </c>
      <c r="D39" s="17">
        <f>'Николаева 8'!D44</f>
        <v>0</v>
      </c>
      <c r="E39" s="73">
        <f>'Николаева 12'!D44</f>
        <v>0</v>
      </c>
      <c r="F39" s="73">
        <f>'Николаева 14'!D44</f>
        <v>0</v>
      </c>
      <c r="G39" s="73">
        <f>'Николаева 22'!D44</f>
        <v>0</v>
      </c>
      <c r="H39" s="73">
        <f>'Николаева 31'!D44</f>
        <v>0</v>
      </c>
      <c r="I39" s="73">
        <f>'Парковая 15'!D44</f>
        <v>0</v>
      </c>
      <c r="J39" s="73">
        <f>'Парковая 17'!D44</f>
        <v>0</v>
      </c>
      <c r="K39" s="73">
        <f>'Парковая 19'!D44</f>
        <v>0</v>
      </c>
      <c r="L39" s="73">
        <f>'Парковая 21'!D44</f>
        <v>0</v>
      </c>
      <c r="M39" s="73">
        <f>'Расковой 3'!D44</f>
        <v>0</v>
      </c>
      <c r="N39" s="73">
        <f>'Расковой 5'!D44</f>
        <v>0</v>
      </c>
      <c r="O39" s="73">
        <f>'Расковой 7'!D44</f>
        <v>0</v>
      </c>
      <c r="P39" s="73">
        <f>'Расковой 9'!D44</f>
        <v>0</v>
      </c>
      <c r="Q39" s="73">
        <f>'Расковой 11'!D44</f>
        <v>0</v>
      </c>
      <c r="R39" s="73">
        <f>'Расковой 13'!D44</f>
        <v>0</v>
      </c>
      <c r="S39" s="73">
        <f>'Расковой 15'!D44</f>
        <v>0</v>
      </c>
      <c r="T39" s="73">
        <f>'Расковой 17'!D44</f>
        <v>0</v>
      </c>
      <c r="U39" s="73">
        <f>'Расковой 21'!D44</f>
        <v>0</v>
      </c>
      <c r="V39" s="73">
        <f>'Советская 4-1'!D44</f>
        <v>0</v>
      </c>
      <c r="W39" s="73">
        <f>'Советская 6-2'!D44</f>
        <v>0</v>
      </c>
      <c r="X39" s="73">
        <f>'Чернышевского 3'!D44</f>
        <v>0</v>
      </c>
      <c r="Y39" s="73">
        <f>'Чернышевского 4'!D44</f>
        <v>0</v>
      </c>
      <c r="Z39" s="73">
        <f>'Чернышевского 5'!D44</f>
        <v>0</v>
      </c>
      <c r="AA39" s="73">
        <f>'Чернышевского 6'!D44</f>
        <v>0</v>
      </c>
      <c r="AB39" s="73">
        <f>'Чернышевского 7'!D44</f>
        <v>0</v>
      </c>
      <c r="AC39" s="73">
        <f>'Чернышевского 8'!D44</f>
        <v>0</v>
      </c>
      <c r="AD39" s="73">
        <f>'Чернышевского 9'!D44</f>
        <v>0</v>
      </c>
      <c r="AE39" s="73">
        <f>'Чернышевского 9а'!D44</f>
        <v>0</v>
      </c>
      <c r="AF39" s="73">
        <f>'Чернышевского 10'!D44</f>
        <v>0</v>
      </c>
      <c r="AG39" s="73">
        <f>'Чернышевского 10а'!D44</f>
        <v>0</v>
      </c>
      <c r="AH39" s="73">
        <f>'Чернышевского 11'!D44</f>
        <v>0</v>
      </c>
      <c r="AI39" s="73">
        <f>'Чернышевского 12'!D44</f>
        <v>0</v>
      </c>
      <c r="AJ39" s="73">
        <f>'Чернышевского 12а'!D44</f>
        <v>0</v>
      </c>
      <c r="AK39" s="73">
        <f>'Чернышевского 13'!D44</f>
        <v>0</v>
      </c>
      <c r="AL39" s="73">
        <f>'Чернышевского 15'!D44</f>
        <v>0</v>
      </c>
      <c r="AM39" s="73">
        <f>'Чернышевского 19'!D44</f>
        <v>0</v>
      </c>
      <c r="AN39" s="73">
        <f>'Чернышевского 21'!D44</f>
        <v>0</v>
      </c>
      <c r="AO39" s="73">
        <f>'Чернышевского 22'!D44</f>
        <v>0</v>
      </c>
      <c r="AP39" s="73">
        <f>'Чернышевского 24'!D44</f>
        <v>0</v>
      </c>
      <c r="AQ39" s="73">
        <f>'Чернышевского 25'!D44</f>
        <v>0</v>
      </c>
      <c r="AR39" s="73">
        <f t="shared" si="0"/>
        <v>0</v>
      </c>
    </row>
    <row r="40" spans="1:44" ht="17.25" customHeight="1">
      <c r="A40" s="21" t="s">
        <v>80</v>
      </c>
      <c r="B40" s="116" t="s">
        <v>20</v>
      </c>
      <c r="C40" s="17" t="s">
        <v>16</v>
      </c>
      <c r="D40" s="17">
        <f>'Николаева 8'!D45</f>
        <v>199248.99</v>
      </c>
      <c r="E40" s="73">
        <f>'Николаева 12'!D45</f>
        <v>0</v>
      </c>
      <c r="F40" s="73">
        <f>'Николаева 14'!D45</f>
        <v>0</v>
      </c>
      <c r="G40" s="73">
        <f>'Николаева 22'!D45</f>
        <v>0</v>
      </c>
      <c r="H40" s="73">
        <f>'Николаева 31'!D45</f>
        <v>43560.8</v>
      </c>
      <c r="I40" s="73">
        <f>'Парковая 15'!D45</f>
        <v>232186.16</v>
      </c>
      <c r="J40" s="73">
        <f>'Парковая 17'!D45</f>
        <v>83540.2</v>
      </c>
      <c r="K40" s="73">
        <f>'Парковая 19'!D45</f>
        <v>0</v>
      </c>
      <c r="L40" s="73">
        <f>'Парковая 21'!D45</f>
        <v>0</v>
      </c>
      <c r="M40" s="73">
        <f>'Расковой 3'!D45</f>
        <v>159871.23</v>
      </c>
      <c r="N40" s="73">
        <f>'Расковой 5'!D45</f>
        <v>0</v>
      </c>
      <c r="O40" s="73">
        <f>'Расковой 7'!D45</f>
        <v>0</v>
      </c>
      <c r="P40" s="73">
        <f>'Расковой 9'!D45</f>
        <v>168465.08000000002</v>
      </c>
      <c r="Q40" s="73">
        <f>'Расковой 11'!D45</f>
        <v>348443.84</v>
      </c>
      <c r="R40" s="73">
        <f>'Расковой 13'!D45</f>
        <v>4414.639999999999</v>
      </c>
      <c r="S40" s="73">
        <f>'Расковой 15'!D45</f>
        <v>336998.95</v>
      </c>
      <c r="T40" s="73">
        <f>'Расковой 17'!D45</f>
        <v>87284.95</v>
      </c>
      <c r="U40" s="73">
        <f>'Расковой 21'!D45</f>
        <v>207436.46999999997</v>
      </c>
      <c r="V40" s="73">
        <f>'Советская 4-1'!D45</f>
        <v>291202.581</v>
      </c>
      <c r="W40" s="73">
        <f>'Советская 6-2'!D45</f>
        <v>118815.33</v>
      </c>
      <c r="X40" s="73">
        <f>'Чернышевского 3'!D45</f>
        <v>0</v>
      </c>
      <c r="Y40" s="73">
        <f>'Чернышевского 4'!D45</f>
        <v>98938.04</v>
      </c>
      <c r="Z40" s="73">
        <f>'Чернышевского 5'!D45</f>
        <v>97905.45999999999</v>
      </c>
      <c r="AA40" s="73">
        <f>'Чернышевского 6'!D45</f>
        <v>0</v>
      </c>
      <c r="AB40" s="73">
        <f>'Чернышевского 7'!D45</f>
        <v>0</v>
      </c>
      <c r="AC40" s="73">
        <f>'Чернышевского 8'!D45</f>
        <v>0</v>
      </c>
      <c r="AD40" s="73">
        <f>'Чернышевского 9'!D45</f>
        <v>230874.77999999997</v>
      </c>
      <c r="AE40" s="73">
        <f>'Чернышевского 9а'!D45</f>
        <v>0</v>
      </c>
      <c r="AF40" s="73">
        <f>'Чернышевского 10'!D45</f>
        <v>0</v>
      </c>
      <c r="AG40" s="73">
        <f>'Чернышевского 10а'!D45</f>
        <v>0</v>
      </c>
      <c r="AH40" s="73">
        <f>'Чернышевского 11'!D45</f>
        <v>280182.87</v>
      </c>
      <c r="AI40" s="73">
        <f>'Чернышевского 12'!D45</f>
        <v>4783.09</v>
      </c>
      <c r="AJ40" s="73">
        <f>'Чернышевского 12а'!D45</f>
        <v>79236.11</v>
      </c>
      <c r="AK40" s="73">
        <f>'Чернышевского 13'!D45</f>
        <v>65842.61</v>
      </c>
      <c r="AL40" s="73">
        <f>'Чернышевского 15'!D45</f>
        <v>78731.66</v>
      </c>
      <c r="AM40" s="73">
        <f>'Чернышевского 19'!D45</f>
        <v>122418.44</v>
      </c>
      <c r="AN40" s="73">
        <f>'Чернышевского 21'!D45</f>
        <v>81926.81999999999</v>
      </c>
      <c r="AO40" s="73">
        <f>'Чернышевского 22'!D45</f>
        <v>0</v>
      </c>
      <c r="AP40" s="73">
        <f>'Чернышевского 24'!D45</f>
        <v>260338.90999999997</v>
      </c>
      <c r="AQ40" s="73">
        <f>'Чернышевского 25'!D45</f>
        <v>23549.15</v>
      </c>
      <c r="AR40" s="73">
        <f t="shared" si="0"/>
        <v>3706197.1609999994</v>
      </c>
    </row>
    <row r="41" spans="1:44" ht="17.25" customHeight="1">
      <c r="A41" s="126" t="s">
        <v>81</v>
      </c>
      <c r="B41" s="126"/>
      <c r="C41" s="126"/>
      <c r="D41" s="126"/>
      <c r="E41" s="73">
        <f>'Николаева 12'!D46</f>
        <v>0</v>
      </c>
      <c r="F41" s="73">
        <f>'Николаева 14'!D46</f>
        <v>0</v>
      </c>
      <c r="G41" s="73">
        <f>'Николаева 22'!D46</f>
        <v>0</v>
      </c>
      <c r="H41" s="73">
        <f>'Николаева 31'!D46</f>
        <v>0</v>
      </c>
      <c r="I41" s="73">
        <f>'Парковая 15'!D46</f>
        <v>0</v>
      </c>
      <c r="J41" s="73">
        <f>'Парковая 17'!D46</f>
        <v>0</v>
      </c>
      <c r="K41" s="73">
        <f>'Парковая 19'!D46</f>
        <v>0</v>
      </c>
      <c r="L41" s="73">
        <f>'Парковая 21'!D46</f>
        <v>0</v>
      </c>
      <c r="M41" s="73">
        <f>'Расковой 3'!D46</f>
        <v>0</v>
      </c>
      <c r="N41" s="73">
        <f>'Расковой 5'!D46</f>
        <v>0</v>
      </c>
      <c r="O41" s="73">
        <f>'Расковой 7'!D46</f>
        <v>0</v>
      </c>
      <c r="P41" s="73">
        <f>'Расковой 9'!D46</f>
        <v>0</v>
      </c>
      <c r="Q41" s="73">
        <f>'Расковой 11'!D46</f>
        <v>0</v>
      </c>
      <c r="R41" s="73">
        <f>'Расковой 13'!D46</f>
        <v>0</v>
      </c>
      <c r="S41" s="73">
        <f>'Расковой 15'!D46</f>
        <v>0</v>
      </c>
      <c r="T41" s="73">
        <f>'Расковой 17'!D46</f>
        <v>0</v>
      </c>
      <c r="U41" s="73">
        <f>'Расковой 21'!D46</f>
        <v>0</v>
      </c>
      <c r="V41" s="73">
        <f>'Советская 4-1'!D46</f>
        <v>0</v>
      </c>
      <c r="W41" s="73">
        <f>'Советская 6-2'!D46</f>
        <v>0</v>
      </c>
      <c r="X41" s="73">
        <f>'Чернышевского 3'!D46</f>
        <v>0</v>
      </c>
      <c r="Y41" s="73">
        <f>'Чернышевского 4'!D46</f>
        <v>0</v>
      </c>
      <c r="Z41" s="73">
        <f>'Чернышевского 5'!D46</f>
        <v>0</v>
      </c>
      <c r="AA41" s="73">
        <f>'Чернышевского 6'!D46</f>
        <v>0</v>
      </c>
      <c r="AB41" s="73">
        <f>'Чернышевского 7'!D46</f>
        <v>0</v>
      </c>
      <c r="AC41" s="73">
        <f>'Чернышевского 8'!D46</f>
        <v>0</v>
      </c>
      <c r="AD41" s="73">
        <f>'Чернышевского 9'!D46</f>
        <v>0</v>
      </c>
      <c r="AE41" s="73">
        <f>'Чернышевского 9а'!D46</f>
        <v>0</v>
      </c>
      <c r="AF41" s="73">
        <f>'Чернышевского 10'!D46</f>
        <v>0</v>
      </c>
      <c r="AG41" s="73">
        <f>'Чернышевского 10а'!D46</f>
        <v>0</v>
      </c>
      <c r="AH41" s="73">
        <f>'Чернышевского 11'!D46</f>
        <v>0</v>
      </c>
      <c r="AI41" s="73">
        <f>'Чернышевского 12'!D46</f>
        <v>0</v>
      </c>
      <c r="AJ41" s="73">
        <f>'Чернышевского 12а'!D46</f>
        <v>0</v>
      </c>
      <c r="AK41" s="73">
        <f>'Чернышевского 13'!D46</f>
        <v>0</v>
      </c>
      <c r="AL41" s="73">
        <f>'Чернышевского 15'!D46</f>
        <v>0</v>
      </c>
      <c r="AM41" s="73">
        <f>'Чернышевского 19'!D46</f>
        <v>0</v>
      </c>
      <c r="AN41" s="73">
        <f>'Чернышевского 21'!D46</f>
        <v>0</v>
      </c>
      <c r="AO41" s="73">
        <f>'Чернышевского 22'!D46</f>
        <v>0</v>
      </c>
      <c r="AP41" s="73">
        <f>'Чернышевского 24'!D46</f>
        <v>0</v>
      </c>
      <c r="AQ41" s="73">
        <f>'Чернышевского 25'!D46</f>
        <v>0</v>
      </c>
      <c r="AR41" s="73">
        <f t="shared" si="0"/>
        <v>0</v>
      </c>
    </row>
    <row r="42" spans="1:44" s="106" customFormat="1" ht="27.75" customHeight="1">
      <c r="A42" s="21" t="s">
        <v>82</v>
      </c>
      <c r="B42" s="117" t="s">
        <v>83</v>
      </c>
      <c r="C42" s="17" t="s">
        <v>7</v>
      </c>
      <c r="D42" s="69" t="s">
        <v>84</v>
      </c>
      <c r="E42" s="105" t="str">
        <f>'Николаева 12'!D47</f>
        <v>Холодное водоснабжение</v>
      </c>
      <c r="F42" s="105" t="str">
        <f>'Николаева 14'!D47</f>
        <v>Холодное водоснабжение</v>
      </c>
      <c r="G42" s="105" t="str">
        <f>'Николаева 22'!D47</f>
        <v>Холодное водоснабжение</v>
      </c>
      <c r="H42" s="105" t="str">
        <f>'Николаева 31'!D47</f>
        <v>Холодное водоснабжение</v>
      </c>
      <c r="I42" s="105" t="str">
        <f>'Парковая 15'!D47</f>
        <v>Холодное водоснабжение</v>
      </c>
      <c r="J42" s="105" t="str">
        <f>'Парковая 17'!D47</f>
        <v>Холодное водоснабжение</v>
      </c>
      <c r="K42" s="105" t="str">
        <f>'Парковая 19'!D47</f>
        <v>Холодное водоснабжение</v>
      </c>
      <c r="L42" s="105" t="str">
        <f>'Парковая 21'!D47</f>
        <v>Холодное водоснабжение</v>
      </c>
      <c r="M42" s="105" t="str">
        <f>'Расковой 3'!D47</f>
        <v>Холодное водоснабжение</v>
      </c>
      <c r="N42" s="105" t="str">
        <f>'Расковой 5'!D47</f>
        <v>Холодное водоснабжение</v>
      </c>
      <c r="O42" s="105" t="str">
        <f>'Расковой 7'!D47</f>
        <v>Холодное водоснабжение</v>
      </c>
      <c r="P42" s="105" t="str">
        <f>'Расковой 9'!D47</f>
        <v>Холодное водоснабжение</v>
      </c>
      <c r="Q42" s="105" t="str">
        <f>'Расковой 11'!D47</f>
        <v>Холодное водоснабжение</v>
      </c>
      <c r="R42" s="105" t="str">
        <f>'Расковой 13'!D47</f>
        <v>Холодное водоснабжение</v>
      </c>
      <c r="S42" s="105" t="str">
        <f>'Расковой 15'!D47</f>
        <v>Холодное водоснабжение</v>
      </c>
      <c r="T42" s="105" t="str">
        <f>'Расковой 17'!D47</f>
        <v>Холодное водоснабжение</v>
      </c>
      <c r="U42" s="105" t="str">
        <f>'Расковой 21'!D47</f>
        <v>Холодное водоснабжение</v>
      </c>
      <c r="V42" s="105" t="str">
        <f>'Советская 4-1'!D47</f>
        <v>Холодное водоснабжение</v>
      </c>
      <c r="W42" s="105" t="str">
        <f>'Советская 6-2'!D47</f>
        <v>Холодное водоснабжение</v>
      </c>
      <c r="X42" s="105" t="str">
        <f>'Чернышевского 3'!D47</f>
        <v>Холодное водоснабжение</v>
      </c>
      <c r="Y42" s="105" t="str">
        <f>'Чернышевского 4'!D47</f>
        <v>Холодное водоснабжение</v>
      </c>
      <c r="Z42" s="105" t="str">
        <f>'Чернышевского 5'!D47</f>
        <v>Холодное водоснабжение</v>
      </c>
      <c r="AA42" s="105" t="str">
        <f>'Чернышевского 6'!D47</f>
        <v>Холодное водоснабжение</v>
      </c>
      <c r="AB42" s="105" t="str">
        <f>'Чернышевского 7'!D47</f>
        <v>Холодное водоснабжение</v>
      </c>
      <c r="AC42" s="105" t="str">
        <f>'Чернышевского 8'!D47</f>
        <v>Холодное водоснабжение</v>
      </c>
      <c r="AD42" s="105" t="str">
        <f>'Чернышевского 9'!D47</f>
        <v>Холодное водоснабжение</v>
      </c>
      <c r="AE42" s="105" t="str">
        <f>'Чернышевского 9а'!D47</f>
        <v>Холодное водоснабжение</v>
      </c>
      <c r="AF42" s="105" t="str">
        <f>'Чернышевского 10'!D47</f>
        <v>Холодное водоснабжение</v>
      </c>
      <c r="AG42" s="105" t="str">
        <f>'Чернышевского 10а'!D47</f>
        <v>Холодное водоснабжение</v>
      </c>
      <c r="AH42" s="105" t="str">
        <f>'Чернышевского 11'!D47</f>
        <v>Холодное водоснабжение</v>
      </c>
      <c r="AI42" s="105" t="str">
        <f>'Чернышевского 12'!D47</f>
        <v>Холодное водоснабжение</v>
      </c>
      <c r="AJ42" s="105" t="str">
        <f>'Чернышевского 12а'!D47</f>
        <v>Холодное водоснабжение</v>
      </c>
      <c r="AK42" s="105" t="str">
        <f>'Чернышевского 13'!D47</f>
        <v>Холодное водоснабжение</v>
      </c>
      <c r="AL42" s="105" t="str">
        <f>'Чернышевского 15'!D47</f>
        <v>Холодное водоснабжение</v>
      </c>
      <c r="AM42" s="105" t="str">
        <f>'Чернышевского 19'!D47</f>
        <v>Холодное водоснабжение</v>
      </c>
      <c r="AN42" s="105" t="str">
        <f>'Чернышевского 21'!D47</f>
        <v>Холодное водоснабжение</v>
      </c>
      <c r="AO42" s="105" t="str">
        <f>'Чернышевского 22'!D47</f>
        <v>Холодное водоснабжение</v>
      </c>
      <c r="AP42" s="105" t="str">
        <f>'Чернышевского 24'!D47</f>
        <v>Холодное водоснабжение</v>
      </c>
      <c r="AQ42" s="105" t="str">
        <f>'Чернышевского 25'!D47</f>
        <v>Холодное водоснабжение</v>
      </c>
      <c r="AR42" s="73">
        <f t="shared" si="0"/>
        <v>0</v>
      </c>
    </row>
    <row r="43" spans="1:44" ht="15.75" customHeight="1">
      <c r="A43" s="21" t="s">
        <v>85</v>
      </c>
      <c r="B43" s="117" t="s">
        <v>86</v>
      </c>
      <c r="C43" s="17" t="s">
        <v>7</v>
      </c>
      <c r="D43" s="17" t="s">
        <v>87</v>
      </c>
      <c r="E43" s="73" t="str">
        <f>'Николаева 12'!D48</f>
        <v>куб.м</v>
      </c>
      <c r="F43" s="73" t="str">
        <f>'Николаева 14'!D48</f>
        <v>куб.м</v>
      </c>
      <c r="G43" s="73" t="str">
        <f>'Николаева 22'!D48</f>
        <v>куб.м</v>
      </c>
      <c r="H43" s="73" t="str">
        <f>'Николаева 31'!D48</f>
        <v>куб.м</v>
      </c>
      <c r="I43" s="73" t="str">
        <f>'Парковая 15'!D48</f>
        <v>куб.м</v>
      </c>
      <c r="J43" s="73" t="str">
        <f>'Парковая 17'!D48</f>
        <v>куб.м</v>
      </c>
      <c r="K43" s="73" t="str">
        <f>'Парковая 19'!D48</f>
        <v>куб.м</v>
      </c>
      <c r="L43" s="73" t="str">
        <f>'Парковая 21'!D48</f>
        <v>куб.м</v>
      </c>
      <c r="M43" s="73" t="str">
        <f>'Расковой 3'!D48</f>
        <v>куб.м</v>
      </c>
      <c r="N43" s="73" t="str">
        <f>'Расковой 5'!D48</f>
        <v>куб.м</v>
      </c>
      <c r="O43" s="73" t="str">
        <f>'Расковой 7'!D48</f>
        <v>куб.м</v>
      </c>
      <c r="P43" s="73" t="str">
        <f>'Расковой 9'!D48</f>
        <v>куб.м</v>
      </c>
      <c r="Q43" s="73" t="str">
        <f>'Расковой 11'!D48</f>
        <v>куб.м</v>
      </c>
      <c r="R43" s="73" t="str">
        <f>'Расковой 13'!D48</f>
        <v>куб.м</v>
      </c>
      <c r="S43" s="73" t="str">
        <f>'Расковой 15'!D48</f>
        <v>куб.м</v>
      </c>
      <c r="T43" s="73" t="str">
        <f>'Расковой 17'!D48</f>
        <v>куб.м</v>
      </c>
      <c r="U43" s="73" t="str">
        <f>'Расковой 21'!D48</f>
        <v>куб.м</v>
      </c>
      <c r="V43" s="73" t="str">
        <f>'Советская 4-1'!D48</f>
        <v>куб.м</v>
      </c>
      <c r="W43" s="73" t="str">
        <f>'Советская 6-2'!D48</f>
        <v>куб.м</v>
      </c>
      <c r="X43" s="73" t="str">
        <f>'Чернышевского 3'!D48</f>
        <v>куб.м</v>
      </c>
      <c r="Y43" s="73" t="str">
        <f>'Чернышевского 4'!D48</f>
        <v>куб.м</v>
      </c>
      <c r="Z43" s="73" t="str">
        <f>'Чернышевского 5'!D48</f>
        <v>куб.м</v>
      </c>
      <c r="AA43" s="73" t="str">
        <f>'Чернышевского 6'!D48</f>
        <v>куб.м</v>
      </c>
      <c r="AB43" s="73" t="str">
        <f>'Чернышевского 7'!D48</f>
        <v>куб.м</v>
      </c>
      <c r="AC43" s="73" t="str">
        <f>'Чернышевского 8'!D48</f>
        <v>куб.м</v>
      </c>
      <c r="AD43" s="73" t="str">
        <f>'Чернышевского 9'!D48</f>
        <v>куб.м</v>
      </c>
      <c r="AE43" s="73" t="str">
        <f>'Чернышевского 9а'!D48</f>
        <v>куб.м</v>
      </c>
      <c r="AF43" s="73" t="str">
        <f>'Чернышевского 10'!D48</f>
        <v>куб.м</v>
      </c>
      <c r="AG43" s="73" t="str">
        <f>'Чернышевского 10а'!D48</f>
        <v>куб.м</v>
      </c>
      <c r="AH43" s="73" t="str">
        <f>'Чернышевского 11'!D48</f>
        <v>куб.м</v>
      </c>
      <c r="AI43" s="73" t="str">
        <f>'Чернышевского 12'!D48</f>
        <v>куб.м</v>
      </c>
      <c r="AJ43" s="73" t="str">
        <f>'Чернышевского 12а'!D48</f>
        <v>куб.м</v>
      </c>
      <c r="AK43" s="73" t="str">
        <f>'Чернышевского 13'!D48</f>
        <v>куб.м</v>
      </c>
      <c r="AL43" s="73" t="str">
        <f>'Чернышевского 15'!D48</f>
        <v>куб.м</v>
      </c>
      <c r="AM43" s="73" t="str">
        <f>'Чернышевского 19'!D48</f>
        <v>куб.м</v>
      </c>
      <c r="AN43" s="73" t="str">
        <f>'Чернышевского 21'!D48</f>
        <v>куб.м</v>
      </c>
      <c r="AO43" s="73" t="str">
        <f>'Чернышевского 22'!D48</f>
        <v>куб.м</v>
      </c>
      <c r="AP43" s="73" t="str">
        <f>'Чернышевского 24'!D48</f>
        <v>куб.м</v>
      </c>
      <c r="AQ43" s="73" t="str">
        <f>'Чернышевского 25'!D48</f>
        <v>куб.м</v>
      </c>
      <c r="AR43" s="73">
        <f t="shared" si="0"/>
        <v>0</v>
      </c>
    </row>
    <row r="44" spans="1:44" ht="15.75" customHeight="1">
      <c r="A44" s="21" t="s">
        <v>88</v>
      </c>
      <c r="B44" s="117" t="s">
        <v>89</v>
      </c>
      <c r="C44" s="17" t="s">
        <v>90</v>
      </c>
      <c r="D44" s="17">
        <f>'Николаева 8'!D49</f>
        <v>3421.490101757632</v>
      </c>
      <c r="E44" s="73">
        <f>'Николаева 12'!D49</f>
        <v>927.5100076982294</v>
      </c>
      <c r="F44" s="73">
        <f>'Николаева 14'!D49</f>
        <v>992.3637413394919</v>
      </c>
      <c r="G44" s="73">
        <f>'Николаева 22'!D49</f>
        <v>1570.0442648190915</v>
      </c>
      <c r="H44" s="73">
        <f>'Николаева 31'!D49</f>
        <v>3518.74812967581</v>
      </c>
      <c r="I44" s="73">
        <f>'Парковая 15'!D49</f>
        <v>1785.6714153561518</v>
      </c>
      <c r="J44" s="73">
        <f>'Парковая 17'!D49</f>
        <v>2682.6841813135984</v>
      </c>
      <c r="K44" s="73">
        <f>'Парковая 19'!D49</f>
        <v>869.4387990762125</v>
      </c>
      <c r="L44" s="73">
        <f>'Парковая 21'!D49</f>
        <v>1365.8729792147806</v>
      </c>
      <c r="M44" s="73">
        <f>'Расковой 3'!D49</f>
        <v>2602.019981498612</v>
      </c>
      <c r="N44" s="73">
        <f>'Расковой 5'!D49</f>
        <v>725.6096997690531</v>
      </c>
      <c r="O44" s="73">
        <f>'Расковой 7'!D49</f>
        <v>783.9642032332563</v>
      </c>
      <c r="P44" s="73">
        <f>'Расковой 9'!D49</f>
        <v>2809.6062904717855</v>
      </c>
      <c r="Q44" s="73">
        <f>'Расковой 11'!D49</f>
        <v>3925.3147086031454</v>
      </c>
      <c r="R44" s="73">
        <f>'Расковой 13'!D49</f>
        <v>1834.0070305272898</v>
      </c>
      <c r="S44" s="73">
        <f>'Расковой 15'!D49</f>
        <v>2610.70046253469</v>
      </c>
      <c r="T44" s="73">
        <f>'Расковой 17'!D49</f>
        <v>1973.822386679001</v>
      </c>
      <c r="U44" s="73">
        <f>'Расковой 21'!D49</f>
        <v>1685.9304347826087</v>
      </c>
      <c r="V44" s="73">
        <f>'Советская 4-1'!D49</f>
        <v>2969.8497687326553</v>
      </c>
      <c r="W44" s="73">
        <f>'Советская 6-2'!D49</f>
        <v>1726.9978624866405</v>
      </c>
      <c r="X44" s="73">
        <f>'Чернышевского 3'!D49</f>
        <v>793.5527328714395</v>
      </c>
      <c r="Y44" s="73">
        <f>'Чернышевского 4'!D49</f>
        <v>1882.8066604995374</v>
      </c>
      <c r="Z44" s="73">
        <f>'Чернышевского 5'!D49</f>
        <v>1668.9531914893619</v>
      </c>
      <c r="AA44" s="73">
        <f>'Чернышевского 6'!D49</f>
        <v>927.2332563510392</v>
      </c>
      <c r="AB44" s="73">
        <f>'Чернышевского 7'!D49</f>
        <v>696.2128560431102</v>
      </c>
      <c r="AC44" s="73">
        <f>'Чернышевского 8'!D49</f>
        <v>864.0369515011547</v>
      </c>
      <c r="AD44" s="73">
        <f>'Чернышевского 9'!D49</f>
        <v>2029.8479185938945</v>
      </c>
      <c r="AE44" s="73">
        <f>'Чернышевского 9а'!D49</f>
        <v>775.2571208622016</v>
      </c>
      <c r="AF44" s="73">
        <f>'Чернышевского 10'!D49</f>
        <v>1101.657428791378</v>
      </c>
      <c r="AG44" s="73">
        <f>'Чернышевского 10а'!D49</f>
        <v>1079.2602001539647</v>
      </c>
      <c r="AH44" s="73">
        <f>'Чернышевского 11'!D49</f>
        <v>4208.955041628122</v>
      </c>
      <c r="AI44" s="73">
        <f>'Чернышевского 12'!D49</f>
        <v>1444.3189639222942</v>
      </c>
      <c r="AJ44" s="73">
        <f>'Чернышевского 12а'!D49</f>
        <v>1319.8734505087882</v>
      </c>
      <c r="AK44" s="73">
        <f>'Чернышевского 13'!D49</f>
        <v>1273.0827012025902</v>
      </c>
      <c r="AL44" s="73">
        <f>'Чернышевского 15'!D49</f>
        <v>2431.3039777983354</v>
      </c>
      <c r="AM44" s="73">
        <f>'Чернышевского 19'!D49</f>
        <v>3478.534320074006</v>
      </c>
      <c r="AN44" s="73">
        <f>'Чернышевского 21'!D49</f>
        <v>2704.004810360777</v>
      </c>
      <c r="AO44" s="73">
        <f>'Чернышевского 22'!D49</f>
        <v>3109.3047178538395</v>
      </c>
      <c r="AP44" s="73">
        <f>'Чернышевского 24'!D49</f>
        <v>2420.381498612396</v>
      </c>
      <c r="AQ44" s="73">
        <f>'Чернышевского 25'!D49</f>
        <v>1564.3670675300648</v>
      </c>
      <c r="AR44" s="73">
        <f t="shared" si="0"/>
        <v>76554.59131621802</v>
      </c>
    </row>
    <row r="45" spans="1:44" ht="15.75" customHeight="1">
      <c r="A45" s="21" t="s">
        <v>91</v>
      </c>
      <c r="B45" s="117" t="s">
        <v>92</v>
      </c>
      <c r="C45" s="17" t="s">
        <v>16</v>
      </c>
      <c r="D45" s="17">
        <f>'Николаева 8'!D50</f>
        <v>92465.77</v>
      </c>
      <c r="E45" s="73">
        <f>'Николаева 12'!D50</f>
        <v>24096.71</v>
      </c>
      <c r="F45" s="73">
        <f>'Николаева 14'!D50</f>
        <v>25781.61</v>
      </c>
      <c r="G45" s="73">
        <f>'Николаева 22'!D50</f>
        <v>40789.75</v>
      </c>
      <c r="H45" s="73">
        <f>'Николаева 31'!D50</f>
        <v>98771.26</v>
      </c>
      <c r="I45" s="73">
        <f>'Парковая 15'!D50</f>
        <v>48257.77</v>
      </c>
      <c r="J45" s="73">
        <f>'Парковая 17'!D50</f>
        <v>72499.54</v>
      </c>
      <c r="K45" s="73">
        <f>'Парковая 19'!D50</f>
        <v>22588.02</v>
      </c>
      <c r="L45" s="73">
        <f>'Парковая 21'!D50</f>
        <v>35485.38</v>
      </c>
      <c r="M45" s="73">
        <f>'Расковой 3'!D50</f>
        <v>70319.59</v>
      </c>
      <c r="N45" s="73">
        <f>'Расковой 5'!D50</f>
        <v>18851.34</v>
      </c>
      <c r="O45" s="73">
        <f>'Расковой 7'!D50</f>
        <v>20367.39</v>
      </c>
      <c r="P45" s="73">
        <f>'Расковой 9'!D50</f>
        <v>75929.61</v>
      </c>
      <c r="Q45" s="73">
        <f>'Расковой 11'!D50</f>
        <v>106081.63</v>
      </c>
      <c r="R45" s="73">
        <f>'Расковой 13'!D50</f>
        <v>49564.04</v>
      </c>
      <c r="S45" s="73">
        <f>'Расковой 15'!D50</f>
        <v>70554.18</v>
      </c>
      <c r="T45" s="73">
        <f>'Расковой 17'!D50</f>
        <v>53342.55</v>
      </c>
      <c r="U45" s="73">
        <f>'Расковой 21'!D50</f>
        <v>45562.27</v>
      </c>
      <c r="V45" s="73">
        <f>'Советская 4-1'!D50</f>
        <v>80260.19</v>
      </c>
      <c r="W45" s="73">
        <f>'Советская 6-2'!D50</f>
        <v>48476.83</v>
      </c>
      <c r="X45" s="73">
        <f>'Чернышевского 3'!D50</f>
        <v>20616.5</v>
      </c>
      <c r="Y45" s="73">
        <f>'Чернышевского 4'!D50</f>
        <v>50882.85</v>
      </c>
      <c r="Z45" s="73">
        <f>'Чернышевского 5'!D50</f>
        <v>45103.46</v>
      </c>
      <c r="AA45" s="73">
        <f>'Чернышевского 6'!D50</f>
        <v>24089.52</v>
      </c>
      <c r="AB45" s="73">
        <f>'Чернышевского 7'!D50</f>
        <v>18087.61</v>
      </c>
      <c r="AC45" s="73">
        <f>'Чернышевского 8'!D50</f>
        <v>22447.68</v>
      </c>
      <c r="AD45" s="73">
        <f>'Чернышевского 9'!D50</f>
        <v>54856.64</v>
      </c>
      <c r="AE45" s="73">
        <f>'Чернышевского 9а'!D50</f>
        <v>20141.18</v>
      </c>
      <c r="AF45" s="73">
        <f>'Чернышевского 10'!D50</f>
        <v>28621.06</v>
      </c>
      <c r="AG45" s="73">
        <f>'Чернышевского 10а'!D50</f>
        <v>28039.18</v>
      </c>
      <c r="AH45" s="73">
        <f>'Чернышевского 11'!D50</f>
        <v>113747.01</v>
      </c>
      <c r="AI45" s="73">
        <f>'Чернышевского 12'!D50</f>
        <v>39032.72</v>
      </c>
      <c r="AJ45" s="73">
        <f>'Чернышевского 12а'!D50</f>
        <v>35669.58</v>
      </c>
      <c r="AK45" s="73">
        <f>'Чернышевского 13'!D50</f>
        <v>34405.06</v>
      </c>
      <c r="AL45" s="73">
        <f>'Чернышевского 15'!D50</f>
        <v>65705.99</v>
      </c>
      <c r="AM45" s="73">
        <f>'Чернышевского 19'!D50</f>
        <v>94007.39</v>
      </c>
      <c r="AN45" s="73">
        <f>'Чернышевского 21'!D50</f>
        <v>73075.73</v>
      </c>
      <c r="AO45" s="73">
        <f>'Чернышевского 22'!D50</f>
        <v>84028.96</v>
      </c>
      <c r="AP45" s="73">
        <f>'Чернышевского 24'!D50</f>
        <v>65410.81</v>
      </c>
      <c r="AQ45" s="73">
        <f>'Чернышевского 25'!D50</f>
        <v>42277.02</v>
      </c>
      <c r="AR45" s="73">
        <f t="shared" si="0"/>
        <v>2060291.3800000001</v>
      </c>
    </row>
    <row r="46" spans="1:44" ht="15.75" customHeight="1">
      <c r="A46" s="21" t="s">
        <v>93</v>
      </c>
      <c r="B46" s="116" t="s">
        <v>94</v>
      </c>
      <c r="C46" s="17" t="s">
        <v>16</v>
      </c>
      <c r="D46" s="17">
        <f>'Николаева 8'!D51</f>
        <v>76365.72</v>
      </c>
      <c r="E46" s="73">
        <f>'Николаева 12'!D51</f>
        <v>28968.45</v>
      </c>
      <c r="F46" s="73">
        <f>'Николаева 14'!D51</f>
        <v>53964.95</v>
      </c>
      <c r="G46" s="73">
        <f>'Николаева 22'!D51</f>
        <v>44956.04</v>
      </c>
      <c r="H46" s="73">
        <f>'Николаева 31'!D51</f>
        <v>90361.34</v>
      </c>
      <c r="I46" s="73">
        <f>'Парковая 15'!D51</f>
        <v>31574.7</v>
      </c>
      <c r="J46" s="73">
        <f>'Парковая 17'!D51</f>
        <v>72699.98</v>
      </c>
      <c r="K46" s="73">
        <f>'Парковая 19'!D51</f>
        <v>26116.99</v>
      </c>
      <c r="L46" s="73">
        <f>'Парковая 21'!D51</f>
        <v>66314.2</v>
      </c>
      <c r="M46" s="73">
        <f>'Расковой 3'!D51</f>
        <v>65011.75</v>
      </c>
      <c r="N46" s="73">
        <f>'Расковой 5'!D51</f>
        <v>30817.66</v>
      </c>
      <c r="O46" s="73">
        <f>'Расковой 7'!D51</f>
        <v>35464.64</v>
      </c>
      <c r="P46" s="73">
        <f>'Расковой 9'!D51</f>
        <v>62576.41</v>
      </c>
      <c r="Q46" s="73">
        <f>'Расковой 11'!D51</f>
        <v>83309.6</v>
      </c>
      <c r="R46" s="73">
        <f>'Расковой 13'!D51</f>
        <v>50888.31</v>
      </c>
      <c r="S46" s="73">
        <f>'Расковой 15'!D51</f>
        <v>51195.32</v>
      </c>
      <c r="T46" s="73">
        <f>'Расковой 17'!D51</f>
        <v>41213.73</v>
      </c>
      <c r="U46" s="73">
        <f>'Расковой 21'!D51</f>
        <v>26881.91</v>
      </c>
      <c r="V46" s="73">
        <f>'Советская 4-1'!D51</f>
        <v>59978.76</v>
      </c>
      <c r="W46" s="73">
        <f>'Советская 6-2'!D51</f>
        <v>37474.15</v>
      </c>
      <c r="X46" s="73">
        <f>'Чернышевского 3'!D51</f>
        <v>39969.36</v>
      </c>
      <c r="Y46" s="73">
        <f>'Чернышевского 4'!D51</f>
        <v>37633.31</v>
      </c>
      <c r="Z46" s="73">
        <f>'Чернышевского 5'!D51</f>
        <v>37181.81</v>
      </c>
      <c r="AA46" s="73">
        <f>'Чернышевского 6'!D51</f>
        <v>27885.54</v>
      </c>
      <c r="AB46" s="73">
        <f>'Чернышевского 7'!D51</f>
        <v>30855.83</v>
      </c>
      <c r="AC46" s="73">
        <f>'Чернышевского 8'!D51</f>
        <v>26917.53</v>
      </c>
      <c r="AD46" s="73">
        <f>'Чернышевского 9'!D51</f>
        <v>33565.05</v>
      </c>
      <c r="AE46" s="73">
        <f>'Чернышевского 9а'!D51</f>
        <v>32283.09</v>
      </c>
      <c r="AF46" s="73">
        <f>'Чернышевского 10'!D51</f>
        <v>75340.05</v>
      </c>
      <c r="AG46" s="73">
        <f>'Чернышевского 10а'!D51</f>
        <v>41747.42</v>
      </c>
      <c r="AH46" s="73">
        <f>'Чернышевского 11'!D51</f>
        <v>90516.89</v>
      </c>
      <c r="AI46" s="73">
        <f>'Чернышевского 12'!D51</f>
        <v>44440.06</v>
      </c>
      <c r="AJ46" s="73">
        <f>'Чернышевского 12а'!D51</f>
        <v>32104.31</v>
      </c>
      <c r="AK46" s="73">
        <f>'Чернышевского 13'!D51</f>
        <v>28400.25</v>
      </c>
      <c r="AL46" s="73">
        <f>'Чернышевского 15'!D51</f>
        <v>58566.53</v>
      </c>
      <c r="AM46" s="73">
        <f>'Чернышевского 19'!D51</f>
        <v>91860.12</v>
      </c>
      <c r="AN46" s="73">
        <f>'Чернышевского 21'!D51</f>
        <v>62300.55</v>
      </c>
      <c r="AO46" s="73">
        <f>'Чернышевского 22'!D51</f>
        <v>76290.69</v>
      </c>
      <c r="AP46" s="73">
        <f>'Чернышевского 24'!D51</f>
        <v>45535.91</v>
      </c>
      <c r="AQ46" s="73">
        <f>'Чернышевского 25'!D51</f>
        <v>39696.12</v>
      </c>
      <c r="AR46" s="73">
        <f t="shared" si="0"/>
        <v>1989225.0300000003</v>
      </c>
    </row>
    <row r="47" spans="1:44" ht="15.75" customHeight="1">
      <c r="A47" s="21" t="s">
        <v>95</v>
      </c>
      <c r="B47" s="116" t="s">
        <v>96</v>
      </c>
      <c r="C47" s="17" t="s">
        <v>16</v>
      </c>
      <c r="D47" s="17">
        <f>'Николаева 8'!D52</f>
        <v>43299.73</v>
      </c>
      <c r="E47" s="73">
        <f>'Николаева 12'!D52</f>
        <v>0</v>
      </c>
      <c r="F47" s="73">
        <f>'Николаева 14'!D52</f>
        <v>0</v>
      </c>
      <c r="G47" s="73">
        <f>'Николаева 22'!D52</f>
        <v>0</v>
      </c>
      <c r="H47" s="73">
        <f>'Николаева 31'!D52</f>
        <v>8409.92</v>
      </c>
      <c r="I47" s="73">
        <f>'Парковая 15'!D52</f>
        <v>55724.61</v>
      </c>
      <c r="J47" s="73">
        <f>'Парковая 17'!D52</f>
        <v>20105.88</v>
      </c>
      <c r="K47" s="73">
        <f>'Парковая 19'!D52</f>
        <v>0</v>
      </c>
      <c r="L47" s="73">
        <f>'Парковая 21'!D52</f>
        <v>0</v>
      </c>
      <c r="M47" s="73">
        <f>'Расковой 3'!D52</f>
        <v>35602.37</v>
      </c>
      <c r="N47" s="73">
        <f>'Расковой 5'!D52</f>
        <v>0</v>
      </c>
      <c r="O47" s="73">
        <f>'Расковой 7'!D52</f>
        <v>0</v>
      </c>
      <c r="P47" s="73">
        <f>'Расковой 9'!D52</f>
        <v>33911.27</v>
      </c>
      <c r="Q47" s="73">
        <f>'Расковой 11'!D52</f>
        <v>83480.41</v>
      </c>
      <c r="R47" s="73">
        <f>'Расковой 13'!D52</f>
        <v>823.01</v>
      </c>
      <c r="S47" s="73">
        <f>'Расковой 15'!D52</f>
        <v>79141.01</v>
      </c>
      <c r="T47" s="73">
        <f>'Расковой 17'!D52</f>
        <v>21946.14</v>
      </c>
      <c r="U47" s="73">
        <f>'Расковой 21'!D52</f>
        <v>47415.41</v>
      </c>
      <c r="V47" s="73">
        <f>'Советская 4-1'!D52</f>
        <v>57679.59</v>
      </c>
      <c r="W47" s="73">
        <f>'Советская 6-2'!D52</f>
        <v>11002.68</v>
      </c>
      <c r="X47" s="73">
        <f>'Чернышевского 3'!D52</f>
        <v>0</v>
      </c>
      <c r="Y47" s="73">
        <f>'Чернышевского 4'!D52</f>
        <v>25930.05</v>
      </c>
      <c r="Z47" s="73">
        <f>'Чернышевского 5'!D52</f>
        <v>23779.65</v>
      </c>
      <c r="AA47" s="73">
        <f>'Чернышевского 6'!D52</f>
        <v>0</v>
      </c>
      <c r="AB47" s="73">
        <f>'Чернышевского 7'!D52</f>
        <v>0</v>
      </c>
      <c r="AC47" s="73">
        <f>'Чернышевского 8'!D52</f>
        <v>0</v>
      </c>
      <c r="AD47" s="73">
        <f>'Чернышевского 9'!D52</f>
        <v>61287.08</v>
      </c>
      <c r="AE47" s="73">
        <f>'Чернышевского 9а'!D52</f>
        <v>0</v>
      </c>
      <c r="AF47" s="73">
        <f>'Чернышевского 10'!D52</f>
        <v>0</v>
      </c>
      <c r="AG47" s="73">
        <f>'Чернышевского 10а'!D52</f>
        <v>0</v>
      </c>
      <c r="AH47" s="73">
        <f>'Чернышевского 11'!D52</f>
        <v>71411.92</v>
      </c>
      <c r="AI47" s="73">
        <f>'Чернышевского 12'!D52</f>
        <v>1061.95</v>
      </c>
      <c r="AJ47" s="73">
        <f>'Чернышевского 12а'!D52</f>
        <v>16781.01</v>
      </c>
      <c r="AK47" s="73">
        <f>'Чернышевского 13'!D52</f>
        <v>13457.96</v>
      </c>
      <c r="AL47" s="73">
        <f>'Чернышевского 15'!D52</f>
        <v>18291.77</v>
      </c>
      <c r="AM47" s="73">
        <f>'Чернышевского 19'!D52</f>
        <v>30050.93</v>
      </c>
      <c r="AN47" s="73">
        <f>'Чернышевского 21'!D52</f>
        <v>19184.07</v>
      </c>
      <c r="AO47" s="73">
        <f>'Чернышевского 22'!D52</f>
        <v>24529.61</v>
      </c>
      <c r="AP47" s="73">
        <f>'Чернышевского 24'!D52</f>
        <v>57995.07</v>
      </c>
      <c r="AQ47" s="73">
        <f>'Чернышевского 25'!D52</f>
        <v>4982.07</v>
      </c>
      <c r="AR47" s="73">
        <f t="shared" si="0"/>
        <v>867285.1699999998</v>
      </c>
    </row>
    <row r="48" spans="1:44" ht="30" customHeight="1">
      <c r="A48" s="21" t="s">
        <v>97</v>
      </c>
      <c r="B48" s="116" t="s">
        <v>98</v>
      </c>
      <c r="C48" s="17" t="s">
        <v>16</v>
      </c>
      <c r="D48" s="17">
        <f>'Николаева 8'!D53</f>
        <v>92465.77</v>
      </c>
      <c r="E48" s="73">
        <f>'Николаева 12'!D53</f>
        <v>24096.71</v>
      </c>
      <c r="F48" s="73">
        <f>'Николаева 14'!D53</f>
        <v>25781.61</v>
      </c>
      <c r="G48" s="73">
        <f>'Николаева 22'!D53</f>
        <v>40789.75</v>
      </c>
      <c r="H48" s="73">
        <f>'Николаева 31'!D53</f>
        <v>122775.18</v>
      </c>
      <c r="I48" s="73">
        <f>'Парковая 15'!D53</f>
        <v>48257.77</v>
      </c>
      <c r="J48" s="73">
        <f>'Парковая 17'!D53</f>
        <v>72499.54</v>
      </c>
      <c r="K48" s="73">
        <f>'Парковая 19'!D53</f>
        <v>22588.02</v>
      </c>
      <c r="L48" s="73">
        <f>'Парковая 21'!D53</f>
        <v>35485.38</v>
      </c>
      <c r="M48" s="73">
        <f>'Расковой 3'!D53</f>
        <v>70319.59</v>
      </c>
      <c r="N48" s="73">
        <f>'Расковой 5'!D53</f>
        <v>18851.34</v>
      </c>
      <c r="O48" s="73">
        <f>'Расковой 7'!D53</f>
        <v>20367.39</v>
      </c>
      <c r="P48" s="73">
        <f>'Расковой 9'!D53</f>
        <v>75929.61</v>
      </c>
      <c r="Q48" s="73">
        <f>'Расковой 11'!D53</f>
        <v>106081.63</v>
      </c>
      <c r="R48" s="73">
        <f>'Расковой 13'!D53</f>
        <v>49564.04</v>
      </c>
      <c r="S48" s="73">
        <f>'Расковой 15'!D53</f>
        <v>70554.18</v>
      </c>
      <c r="T48" s="73">
        <f>'Расковой 17'!D53</f>
        <v>53342.55</v>
      </c>
      <c r="U48" s="73">
        <f>'Расковой 21'!D53</f>
        <v>45562.27</v>
      </c>
      <c r="V48" s="73">
        <f>'Советская 4-1'!D53</f>
        <v>80260.19</v>
      </c>
      <c r="W48" s="73">
        <f>'Советская 6-2'!D53</f>
        <v>48476.83</v>
      </c>
      <c r="X48" s="73">
        <f>'Чернышевского 3'!D53</f>
        <v>20616.5</v>
      </c>
      <c r="Y48" s="73">
        <f>'Чернышевского 4'!D53</f>
        <v>50882.85</v>
      </c>
      <c r="Z48" s="73">
        <f>'Чернышевского 5'!D53</f>
        <v>45103.46</v>
      </c>
      <c r="AA48" s="73">
        <f>'Чернышевского 6'!D53</f>
        <v>24089.52</v>
      </c>
      <c r="AB48" s="73">
        <f>'Чернышевского 7'!D53</f>
        <v>18087.61</v>
      </c>
      <c r="AC48" s="73">
        <f>'Чернышевского 8'!D53</f>
        <v>22447.68</v>
      </c>
      <c r="AD48" s="73">
        <f>'Чернышевского 9'!D53</f>
        <v>54856.64</v>
      </c>
      <c r="AE48" s="73">
        <f>'Чернышевского 9а'!D53</f>
        <v>20141.18</v>
      </c>
      <c r="AF48" s="73">
        <f>'Чернышевского 10'!D53</f>
        <v>28621.06</v>
      </c>
      <c r="AG48" s="73">
        <f>'Чернышевского 10а'!D53</f>
        <v>28039.18</v>
      </c>
      <c r="AH48" s="73">
        <f>'Чернышевского 11'!D53</f>
        <v>113747.01</v>
      </c>
      <c r="AI48" s="73">
        <f>'Чернышевского 12'!D53</f>
        <v>39032.72</v>
      </c>
      <c r="AJ48" s="73">
        <f>'Чернышевского 12а'!D53</f>
        <v>35669.58</v>
      </c>
      <c r="AK48" s="73">
        <f>'Чернышевского 13'!D53</f>
        <v>34405.06</v>
      </c>
      <c r="AL48" s="73">
        <f>'Чернышевского 15'!D53</f>
        <v>65705.99</v>
      </c>
      <c r="AM48" s="73">
        <f>'Чернышевского 19'!D53</f>
        <v>94007.39</v>
      </c>
      <c r="AN48" s="73">
        <f>'Чернышевского 21'!D53</f>
        <v>73075.73</v>
      </c>
      <c r="AO48" s="73">
        <f>'Чернышевского 22'!D53</f>
        <v>84028.96</v>
      </c>
      <c r="AP48" s="73">
        <f>'Чернышевского 24'!D53</f>
        <v>65410.81</v>
      </c>
      <c r="AQ48" s="73">
        <f>'Чернышевского 25'!D53</f>
        <v>42277.02</v>
      </c>
      <c r="AR48" s="73">
        <f t="shared" si="0"/>
        <v>2084295.3</v>
      </c>
    </row>
    <row r="49" spans="1:44" ht="33" customHeight="1">
      <c r="A49" s="21" t="s">
        <v>99</v>
      </c>
      <c r="B49" s="116" t="s">
        <v>100</v>
      </c>
      <c r="C49" s="17" t="s">
        <v>16</v>
      </c>
      <c r="D49" s="17">
        <f>'Николаева 8'!D54</f>
        <v>112341.71</v>
      </c>
      <c r="E49" s="73">
        <f>'Николаева 12'!D54</f>
        <v>29276.41</v>
      </c>
      <c r="F49" s="73">
        <f>'Николаева 14'!D54</f>
        <v>31323.49</v>
      </c>
      <c r="G49" s="73">
        <f>'Николаева 22'!D54</f>
        <v>49557.69</v>
      </c>
      <c r="H49" s="73">
        <f>'Николаева 31'!D54</f>
        <v>83871.3</v>
      </c>
      <c r="I49" s="73">
        <f>'Парковая 15'!D54</f>
        <v>58631</v>
      </c>
      <c r="J49" s="73">
        <f>'Парковая 17'!D54</f>
        <v>88083.65</v>
      </c>
      <c r="K49" s="73">
        <f>'Парковая 19'!D54</f>
        <v>27443.42</v>
      </c>
      <c r="L49" s="73">
        <f>'Парковая 21'!D54</f>
        <v>43113.13</v>
      </c>
      <c r="M49" s="73">
        <f>'Расковой 3'!D54</f>
        <v>85435.11</v>
      </c>
      <c r="N49" s="73">
        <f>'Расковой 5'!D54</f>
        <v>22903.52</v>
      </c>
      <c r="O49" s="73">
        <f>'Расковой 7'!D54</f>
        <v>24745.45</v>
      </c>
      <c r="P49" s="73">
        <f>'Расковой 9'!D54</f>
        <v>92251.03</v>
      </c>
      <c r="Q49" s="73">
        <f>'Расковой 11'!D54</f>
        <v>128884.36</v>
      </c>
      <c r="R49" s="73">
        <f>'Расковой 13'!D54</f>
        <v>60218.06</v>
      </c>
      <c r="S49" s="73">
        <f>'Расковой 15'!D54</f>
        <v>85720.12</v>
      </c>
      <c r="T49" s="73">
        <f>'Расковой 17'!D54</f>
        <v>64808.78</v>
      </c>
      <c r="U49" s="73">
        <f>'Расковой 21'!D54</f>
        <v>55356.09</v>
      </c>
      <c r="V49" s="73">
        <f>'Советская 4-1'!D54</f>
        <v>97512.49</v>
      </c>
      <c r="W49" s="73">
        <f>'Советская 6-2'!D54</f>
        <v>58897.15</v>
      </c>
      <c r="X49" s="73">
        <f>'Чернышевского 3'!D54</f>
        <v>25048.11</v>
      </c>
      <c r="Y49" s="73">
        <f>'Чернышевского 4'!D54</f>
        <v>61820.35</v>
      </c>
      <c r="Z49" s="73">
        <f>'Чернышевского 5'!D54</f>
        <v>54798.66</v>
      </c>
      <c r="AA49" s="73">
        <f>'Чернышевского 6'!D54</f>
        <v>29267.67</v>
      </c>
      <c r="AB49" s="73">
        <f>'Чернышевского 7'!D54</f>
        <v>21975.62</v>
      </c>
      <c r="AC49" s="73">
        <f>'Чернышевского 8'!D54</f>
        <v>27272.91</v>
      </c>
      <c r="AD49" s="73">
        <f>'Чернышевского 9'!D54</f>
        <v>66648.33</v>
      </c>
      <c r="AE49" s="73">
        <f>'Чернышевского 9а'!D54</f>
        <v>24470.62</v>
      </c>
      <c r="AF49" s="73">
        <f>'Чернышевского 10'!D54</f>
        <v>34066.33</v>
      </c>
      <c r="AG49" s="73">
        <f>'Чернышевского 10а'!D54</f>
        <v>34066.33</v>
      </c>
      <c r="AH49" s="73">
        <f>'Чернышевского 11'!D54</f>
        <v>138197.45</v>
      </c>
      <c r="AI49" s="73">
        <f>'Чернышевского 12'!D54</f>
        <v>47422.98</v>
      </c>
      <c r="AJ49" s="73">
        <f>'Чернышевского 12а'!D54</f>
        <v>43336.92</v>
      </c>
      <c r="AK49" s="73">
        <f>'Чернышевского 13'!D54</f>
        <v>41800.59</v>
      </c>
      <c r="AL49" s="73">
        <f>'Чернышевского 15'!D54</f>
        <v>79829.79</v>
      </c>
      <c r="AM49" s="73">
        <f>'Чернышевского 19'!D54</f>
        <v>114214.71</v>
      </c>
      <c r="AN49" s="73">
        <f>'Чернышевского 21'!D54</f>
        <v>88783.69</v>
      </c>
      <c r="AO49" s="73">
        <f>'Чернышевского 22'!D54</f>
        <v>102091.37</v>
      </c>
      <c r="AP49" s="73">
        <f>'Чернышевского 24'!D54</f>
        <v>79471.16</v>
      </c>
      <c r="AQ49" s="73">
        <f>'Чернышевского 25'!D54</f>
        <v>51364.66</v>
      </c>
      <c r="AR49" s="73">
        <f t="shared" si="0"/>
        <v>2466322.210000001</v>
      </c>
    </row>
    <row r="50" spans="1:44" ht="30.75" customHeight="1">
      <c r="A50" s="21" t="s">
        <v>101</v>
      </c>
      <c r="B50" s="116" t="s">
        <v>102</v>
      </c>
      <c r="C50" s="17" t="s">
        <v>16</v>
      </c>
      <c r="D50" s="17">
        <f>'Николаева 8'!D55</f>
        <v>-4987.88</v>
      </c>
      <c r="E50" s="73">
        <f>'Николаева 12'!D55</f>
        <v>-1299.85</v>
      </c>
      <c r="F50" s="73">
        <f>'Николаева 14'!D55</f>
        <v>-1390.74</v>
      </c>
      <c r="G50" s="73">
        <f>'Николаева 22'!D55</f>
        <v>-2200.32</v>
      </c>
      <c r="H50" s="73">
        <f>'Николаева 31'!D55</f>
        <v>60052.59</v>
      </c>
      <c r="I50" s="73">
        <f>'Парковая 15'!D55</f>
        <v>-2603.17</v>
      </c>
      <c r="J50" s="73">
        <f>'Парковая 17'!D55</f>
        <v>-3910.84</v>
      </c>
      <c r="K50" s="73">
        <f>'Парковая 19'!D55</f>
        <v>-1218.46</v>
      </c>
      <c r="L50" s="73">
        <f>'Парковая 21'!D55</f>
        <v>-1914.19</v>
      </c>
      <c r="M50" s="73">
        <f>'Расковой 3'!D55</f>
        <v>-3793.25</v>
      </c>
      <c r="N50" s="73">
        <f>'Расковой 5'!D55</f>
        <v>-1016.9</v>
      </c>
      <c r="O50" s="73">
        <f>'Расковой 7'!D55</f>
        <v>-1098.68</v>
      </c>
      <c r="P50" s="73">
        <f>'Расковой 9'!D55</f>
        <v>-4095.87</v>
      </c>
      <c r="Q50" s="73">
        <f>'Расковой 11'!D55</f>
        <v>-5722.36</v>
      </c>
      <c r="R50" s="73">
        <f>'Расковой 13'!D55</f>
        <v>-2673.63</v>
      </c>
      <c r="S50" s="73">
        <f>'Расковой 15'!D55</f>
        <v>-3805.9</v>
      </c>
      <c r="T50" s="73">
        <f>'Расковой 17'!D55</f>
        <v>-2877.46</v>
      </c>
      <c r="U50" s="73">
        <f>'Расковой 21'!D55</f>
        <v>-2457.76</v>
      </c>
      <c r="V50" s="73">
        <f>'Советская 4-1'!D55</f>
        <v>-4329.47</v>
      </c>
      <c r="W50" s="73">
        <f>'Советская 6-2'!D55</f>
        <v>-2614.98</v>
      </c>
      <c r="X50" s="73">
        <f>'Чернышевского 3'!D55</f>
        <v>-1112.12</v>
      </c>
      <c r="Y50" s="73">
        <f>'Чернышевского 4'!D55</f>
        <v>-2744.77</v>
      </c>
      <c r="Z50" s="73">
        <f>'Чернышевского 5'!D55</f>
        <v>-2433.01</v>
      </c>
      <c r="AA50" s="73">
        <f>'Чернышевского 6'!D55</f>
        <v>-1299.46</v>
      </c>
      <c r="AB50" s="73">
        <f>'Чернышевского 7'!D55</f>
        <v>-975.7</v>
      </c>
      <c r="AC50" s="73">
        <f>'Чернышевского 8'!D55</f>
        <v>-1210.89</v>
      </c>
      <c r="AD50" s="73">
        <f>'Чернышевского 9'!D55</f>
        <v>-2959.13</v>
      </c>
      <c r="AE50" s="73">
        <f>'Чернышевского 9а'!D55</f>
        <v>-1086.48</v>
      </c>
      <c r="AF50" s="73">
        <f>'Чернышевского 10'!D55</f>
        <v>-1512.52</v>
      </c>
      <c r="AG50" s="73">
        <f>'Чернышевского 10а'!D55</f>
        <v>-1512.52</v>
      </c>
      <c r="AH50" s="73">
        <f>'Чернышевского 11'!D55</f>
        <v>-6135.85</v>
      </c>
      <c r="AI50" s="73">
        <f>'Чернышевского 12'!D55</f>
        <v>-2105.54</v>
      </c>
      <c r="AJ50" s="73">
        <f>'Чернышевского 12а'!D55</f>
        <v>-1924.12</v>
      </c>
      <c r="AK50" s="73">
        <f>'Чернышевского 13'!D55</f>
        <v>-1855.91</v>
      </c>
      <c r="AL50" s="73">
        <f>'Чернышевского 15'!D55</f>
        <v>-3544.38</v>
      </c>
      <c r="AM50" s="73">
        <f>'Чернышевского 19'!D55</f>
        <v>-5071.04</v>
      </c>
      <c r="AN50" s="73">
        <f>'Чернышевского 21'!D55</f>
        <v>-3941.92</v>
      </c>
      <c r="AO50" s="73">
        <f>'Чернышевского 22'!D55</f>
        <v>-4532.77</v>
      </c>
      <c r="AP50" s="73">
        <f>'Чернышевского 24'!D55</f>
        <v>-3528.45</v>
      </c>
      <c r="AQ50" s="73">
        <f>'Чернышевского 25'!D55</f>
        <v>-2280.55</v>
      </c>
      <c r="AR50" s="73">
        <f t="shared" si="0"/>
        <v>-45726.250000000015</v>
      </c>
    </row>
    <row r="51" spans="1:44" ht="47.25" customHeight="1">
      <c r="A51" s="21" t="s">
        <v>103</v>
      </c>
      <c r="B51" s="117" t="s">
        <v>104</v>
      </c>
      <c r="C51" s="17" t="s">
        <v>16</v>
      </c>
      <c r="D51" s="17">
        <f>'Николаева 8'!D56</f>
        <v>0</v>
      </c>
      <c r="E51" s="73">
        <f>'Николаева 12'!D56</f>
        <v>0</v>
      </c>
      <c r="F51" s="73">
        <f>'Николаева 14'!D56</f>
        <v>0</v>
      </c>
      <c r="G51" s="73">
        <f>'Николаева 22'!D56</f>
        <v>0</v>
      </c>
      <c r="H51" s="73">
        <f>'Николаева 31'!D56</f>
        <v>0</v>
      </c>
      <c r="I51" s="73">
        <f>'Парковая 15'!D56</f>
        <v>0</v>
      </c>
      <c r="J51" s="73">
        <f>'Парковая 17'!D56</f>
        <v>0</v>
      </c>
      <c r="K51" s="73">
        <f>'Парковая 19'!D56</f>
        <v>0</v>
      </c>
      <c r="L51" s="73">
        <f>'Парковая 21'!D56</f>
        <v>0</v>
      </c>
      <c r="M51" s="73">
        <f>'Расковой 3'!D56</f>
        <v>0</v>
      </c>
      <c r="N51" s="73">
        <f>'Расковой 5'!D56</f>
        <v>0</v>
      </c>
      <c r="O51" s="73">
        <f>'Расковой 7'!D56</f>
        <v>0</v>
      </c>
      <c r="P51" s="73">
        <f>'Расковой 9'!D56</f>
        <v>0</v>
      </c>
      <c r="Q51" s="73">
        <f>'Расковой 11'!D56</f>
        <v>0</v>
      </c>
      <c r="R51" s="73">
        <f>'Расковой 13'!D56</f>
        <v>0</v>
      </c>
      <c r="S51" s="73">
        <f>'Расковой 15'!D56</f>
        <v>0</v>
      </c>
      <c r="T51" s="73">
        <f>'Расковой 17'!D56</f>
        <v>0</v>
      </c>
      <c r="U51" s="73">
        <f>'Расковой 21'!D56</f>
        <v>0</v>
      </c>
      <c r="V51" s="73">
        <f>'Советская 4-1'!D56</f>
        <v>0</v>
      </c>
      <c r="W51" s="73">
        <f>'Советская 6-2'!D56</f>
        <v>0</v>
      </c>
      <c r="X51" s="73">
        <f>'Чернышевского 3'!D56</f>
        <v>0</v>
      </c>
      <c r="Y51" s="73">
        <f>'Чернышевского 4'!D56</f>
        <v>0</v>
      </c>
      <c r="Z51" s="73">
        <f>'Чернышевского 5'!D56</f>
        <v>0</v>
      </c>
      <c r="AA51" s="73">
        <f>'Чернышевского 6'!D56</f>
        <v>0</v>
      </c>
      <c r="AB51" s="73">
        <f>'Чернышевского 7'!D56</f>
        <v>0</v>
      </c>
      <c r="AC51" s="73">
        <f>'Чернышевского 8'!D56</f>
        <v>0</v>
      </c>
      <c r="AD51" s="73">
        <f>'Чернышевского 9'!D56</f>
        <v>0</v>
      </c>
      <c r="AE51" s="73">
        <f>'Чернышевского 9а'!D56</f>
        <v>0</v>
      </c>
      <c r="AF51" s="73">
        <f>'Чернышевского 10'!D56</f>
        <v>0</v>
      </c>
      <c r="AG51" s="73">
        <f>'Чернышевского 10а'!D56</f>
        <v>0</v>
      </c>
      <c r="AH51" s="73">
        <f>'Чернышевского 11'!D56</f>
        <v>0</v>
      </c>
      <c r="AI51" s="73">
        <f>'Чернышевского 12'!D56</f>
        <v>0</v>
      </c>
      <c r="AJ51" s="73">
        <f>'Чернышевского 12а'!D56</f>
        <v>0</v>
      </c>
      <c r="AK51" s="73">
        <f>'Чернышевского 13'!D56</f>
        <v>0</v>
      </c>
      <c r="AL51" s="73">
        <f>'Чернышевского 15'!D56</f>
        <v>0</v>
      </c>
      <c r="AM51" s="73">
        <f>'Чернышевского 19'!D56</f>
        <v>0</v>
      </c>
      <c r="AN51" s="73">
        <f>'Чернышевского 21'!D56</f>
        <v>0</v>
      </c>
      <c r="AO51" s="73">
        <f>'Чернышевского 22'!D56</f>
        <v>0</v>
      </c>
      <c r="AP51" s="73">
        <f>'Чернышевского 24'!D56</f>
        <v>0</v>
      </c>
      <c r="AQ51" s="73">
        <f>'Чернышевского 25'!D56</f>
        <v>0</v>
      </c>
      <c r="AR51" s="73">
        <f t="shared" si="0"/>
        <v>0</v>
      </c>
    </row>
    <row r="52" spans="1:44" s="106" customFormat="1" ht="29.25" customHeight="1">
      <c r="A52" s="21" t="s">
        <v>82</v>
      </c>
      <c r="B52" s="117" t="s">
        <v>83</v>
      </c>
      <c r="C52" s="17" t="s">
        <v>7</v>
      </c>
      <c r="D52" s="69" t="s">
        <v>105</v>
      </c>
      <c r="E52" s="105" t="str">
        <f>'Николаева 12'!D57</f>
        <v>Горячее водоснабжение</v>
      </c>
      <c r="F52" s="105" t="str">
        <f>'Николаева 14'!D57</f>
        <v>Горячее водоснабжение</v>
      </c>
      <c r="G52" s="105" t="str">
        <f>'Николаева 22'!D57</f>
        <v>Горячее водоснабжение</v>
      </c>
      <c r="H52" s="105" t="str">
        <f>'Николаева 31'!D57</f>
        <v>Горячее водоснабжение</v>
      </c>
      <c r="I52" s="105" t="str">
        <f>'Парковая 15'!D57</f>
        <v>Горячее водоснабжение</v>
      </c>
      <c r="J52" s="105" t="str">
        <f>'Парковая 17'!D57</f>
        <v>Горячее водоснабжение</v>
      </c>
      <c r="K52" s="105" t="str">
        <f>'Парковая 19'!D57</f>
        <v>Горячее водоснабжение</v>
      </c>
      <c r="L52" s="105" t="str">
        <f>'Парковая 21'!D57</f>
        <v>Горячее водоснабжение</v>
      </c>
      <c r="M52" s="105" t="str">
        <f>'Расковой 3'!D57</f>
        <v>Горячее водоснабжение</v>
      </c>
      <c r="N52" s="105" t="str">
        <f>'Расковой 5'!D57</f>
        <v>Горячее водоснабжение</v>
      </c>
      <c r="O52" s="105" t="str">
        <f>'Расковой 7'!D57</f>
        <v>Горячее водоснабжение</v>
      </c>
      <c r="P52" s="105" t="str">
        <f>'Расковой 9'!D57</f>
        <v>Горячее водоснабжение</v>
      </c>
      <c r="Q52" s="105" t="str">
        <f>'Расковой 11'!D57</f>
        <v>Горячее водоснабжение</v>
      </c>
      <c r="R52" s="105" t="str">
        <f>'Расковой 13'!D57</f>
        <v>Горячее водоснабжение</v>
      </c>
      <c r="S52" s="105" t="str">
        <f>'Расковой 15'!D57</f>
        <v>Горячее водоснабжение</v>
      </c>
      <c r="T52" s="105" t="str">
        <f>'Расковой 17'!D57</f>
        <v>Горячее водоснабжение</v>
      </c>
      <c r="U52" s="105" t="str">
        <f>'Расковой 21'!D57</f>
        <v>Горячее водоснабжение</v>
      </c>
      <c r="V52" s="105" t="str">
        <f>'Советская 4-1'!D57</f>
        <v>Горячее водоснабжение</v>
      </c>
      <c r="W52" s="105" t="str">
        <f>'Советская 6-2'!D57</f>
        <v>Горячее водоснабжение</v>
      </c>
      <c r="X52" s="105" t="str">
        <f>'Чернышевского 3'!D57</f>
        <v>Горячее водоснабжение</v>
      </c>
      <c r="Y52" s="105" t="str">
        <f>'Чернышевского 4'!D57</f>
        <v>Горячее водоснабжение</v>
      </c>
      <c r="Z52" s="105" t="str">
        <f>'Чернышевского 5'!D57</f>
        <v>Горячее водоснабжение</v>
      </c>
      <c r="AA52" s="105" t="str">
        <f>'Чернышевского 6'!D57</f>
        <v>Горячее водоснабжение</v>
      </c>
      <c r="AB52" s="105" t="str">
        <f>'Чернышевского 7'!D57</f>
        <v>Горячее водоснабжение</v>
      </c>
      <c r="AC52" s="105" t="str">
        <f>'Чернышевского 8'!D57</f>
        <v>Горячее водоснабжение</v>
      </c>
      <c r="AD52" s="105" t="str">
        <f>'Чернышевского 9'!D57</f>
        <v>Горячее водоснабжение</v>
      </c>
      <c r="AE52" s="105" t="str">
        <f>'Чернышевского 9а'!D57</f>
        <v>Горячее водоснабжение</v>
      </c>
      <c r="AF52" s="105" t="str">
        <f>'Чернышевского 10'!D57</f>
        <v>Горячее водоснабжение</v>
      </c>
      <c r="AG52" s="105" t="str">
        <f>'Чернышевского 10а'!D57</f>
        <v>Горячее водоснабжение</v>
      </c>
      <c r="AH52" s="105" t="str">
        <f>'Чернышевского 11'!D57</f>
        <v>Горячее водоснабжение</v>
      </c>
      <c r="AI52" s="105" t="str">
        <f>'Чернышевского 12'!D57</f>
        <v>Горячее водоснабжение</v>
      </c>
      <c r="AJ52" s="105" t="str">
        <f>'Чернышевского 12а'!D57</f>
        <v>Горячее водоснабжение</v>
      </c>
      <c r="AK52" s="105" t="str">
        <f>'Чернышевского 13'!D57</f>
        <v>Горячее водоснабжение</v>
      </c>
      <c r="AL52" s="105" t="str">
        <f>'Чернышевского 15'!D57</f>
        <v>Горячее водоснабжение</v>
      </c>
      <c r="AM52" s="105" t="str">
        <f>'Чернышевского 19'!D57</f>
        <v>Горячее водоснабжение</v>
      </c>
      <c r="AN52" s="105" t="str">
        <f>'Чернышевского 21'!D57</f>
        <v>Горячее водоснабжение</v>
      </c>
      <c r="AO52" s="105" t="str">
        <f>'Чернышевского 22'!D57</f>
        <v>Горячее водоснабжение</v>
      </c>
      <c r="AP52" s="105" t="str">
        <f>'Чернышевского 24'!D57</f>
        <v>Горячее водоснабжение</v>
      </c>
      <c r="AQ52" s="105" t="str">
        <f>'Чернышевского 25'!D57</f>
        <v>Горячее водоснабжение</v>
      </c>
      <c r="AR52" s="73">
        <f t="shared" si="0"/>
        <v>0</v>
      </c>
    </row>
    <row r="53" spans="1:44" ht="15" customHeight="1">
      <c r="A53" s="21" t="s">
        <v>106</v>
      </c>
      <c r="B53" s="117" t="s">
        <v>86</v>
      </c>
      <c r="C53" s="17" t="s">
        <v>7</v>
      </c>
      <c r="D53" s="17" t="s">
        <v>87</v>
      </c>
      <c r="E53" s="73" t="str">
        <f>'Николаева 12'!D58</f>
        <v>куб.м</v>
      </c>
      <c r="F53" s="73" t="str">
        <f>'Николаева 14'!D58</f>
        <v>куб.м</v>
      </c>
      <c r="G53" s="73" t="str">
        <f>'Николаева 22'!D58</f>
        <v>куб.м</v>
      </c>
      <c r="H53" s="73" t="str">
        <f>'Николаева 31'!D58</f>
        <v>куб.м</v>
      </c>
      <c r="I53" s="73" t="str">
        <f>'Парковая 15'!D58</f>
        <v>куб.м</v>
      </c>
      <c r="J53" s="73" t="str">
        <f>'Парковая 17'!D58</f>
        <v>куб.м</v>
      </c>
      <c r="K53" s="73" t="str">
        <f>'Парковая 19'!D58</f>
        <v>куб.м</v>
      </c>
      <c r="L53" s="73" t="str">
        <f>'Парковая 21'!D58</f>
        <v>куб.м</v>
      </c>
      <c r="M53" s="73" t="str">
        <f>'Расковой 3'!D58</f>
        <v>куб.м</v>
      </c>
      <c r="N53" s="73" t="str">
        <f>'Расковой 5'!D58</f>
        <v>куб.м</v>
      </c>
      <c r="O53" s="73" t="str">
        <f>'Расковой 7'!D58</f>
        <v>куб.м</v>
      </c>
      <c r="P53" s="73" t="str">
        <f>'Расковой 9'!D58</f>
        <v>куб.м</v>
      </c>
      <c r="Q53" s="73" t="str">
        <f>'Расковой 11'!D58</f>
        <v>куб.м</v>
      </c>
      <c r="R53" s="73" t="str">
        <f>'Расковой 13'!D58</f>
        <v>куб.м</v>
      </c>
      <c r="S53" s="73" t="str">
        <f>'Расковой 15'!D58</f>
        <v>куб.м</v>
      </c>
      <c r="T53" s="73" t="str">
        <f>'Расковой 17'!D58</f>
        <v>куб.м</v>
      </c>
      <c r="U53" s="73" t="str">
        <f>'Расковой 21'!D58</f>
        <v>куб.м</v>
      </c>
      <c r="V53" s="73" t="str">
        <f>'Советская 4-1'!D58</f>
        <v>куб.м</v>
      </c>
      <c r="W53" s="73" t="str">
        <f>'Советская 6-2'!D58</f>
        <v>куб.м</v>
      </c>
      <c r="X53" s="73" t="str">
        <f>'Чернышевского 3'!D58</f>
        <v>куб.м</v>
      </c>
      <c r="Y53" s="73" t="str">
        <f>'Чернышевского 4'!D58</f>
        <v>куб.м</v>
      </c>
      <c r="Z53" s="73" t="str">
        <f>'Чернышевского 5'!D58</f>
        <v>куб.м</v>
      </c>
      <c r="AA53" s="73" t="str">
        <f>'Чернышевского 6'!D58</f>
        <v>куб.м</v>
      </c>
      <c r="AB53" s="73" t="str">
        <f>'Чернышевского 7'!D58</f>
        <v>куб.м</v>
      </c>
      <c r="AC53" s="73" t="str">
        <f>'Чернышевского 8'!D58</f>
        <v>куб.м</v>
      </c>
      <c r="AD53" s="73" t="str">
        <f>'Чернышевского 9'!D58</f>
        <v>куб.м</v>
      </c>
      <c r="AE53" s="73" t="str">
        <f>'Чернышевского 9а'!D58</f>
        <v>куб.м</v>
      </c>
      <c r="AF53" s="73" t="str">
        <f>'Чернышевского 10'!D58</f>
        <v>куб.м</v>
      </c>
      <c r="AG53" s="73" t="str">
        <f>'Чернышевского 10а'!D58</f>
        <v>куб.м</v>
      </c>
      <c r="AH53" s="73" t="str">
        <f>'Чернышевского 11'!D58</f>
        <v>куб.м</v>
      </c>
      <c r="AI53" s="73" t="str">
        <f>'Чернышевского 12'!D58</f>
        <v>куб.м</v>
      </c>
      <c r="AJ53" s="73" t="str">
        <f>'Чернышевского 12а'!D58</f>
        <v>куб.м</v>
      </c>
      <c r="AK53" s="73" t="str">
        <f>'Чернышевского 13'!D58</f>
        <v>куб.м</v>
      </c>
      <c r="AL53" s="73" t="str">
        <f>'Чернышевского 15'!D58</f>
        <v>куб.м</v>
      </c>
      <c r="AM53" s="73" t="str">
        <f>'Чернышевского 19'!D58</f>
        <v>куб.м</v>
      </c>
      <c r="AN53" s="73" t="str">
        <f>'Чернышевского 21'!D58</f>
        <v>куб.м</v>
      </c>
      <c r="AO53" s="73" t="str">
        <f>'Чернышевского 22'!D58</f>
        <v>куб.м</v>
      </c>
      <c r="AP53" s="73" t="str">
        <f>'Чернышевского 24'!D58</f>
        <v>куб.м</v>
      </c>
      <c r="AQ53" s="73" t="str">
        <f>'Чернышевского 25'!D58</f>
        <v>куб.м</v>
      </c>
      <c r="AR53" s="73">
        <f t="shared" si="0"/>
        <v>0</v>
      </c>
    </row>
    <row r="54" spans="1:44" ht="15" customHeight="1">
      <c r="A54" s="21" t="s">
        <v>107</v>
      </c>
      <c r="B54" s="117" t="s">
        <v>89</v>
      </c>
      <c r="C54" s="17" t="s">
        <v>90</v>
      </c>
      <c r="D54" s="17">
        <f>'Николаева 8'!D59</f>
        <v>0</v>
      </c>
      <c r="E54" s="73">
        <f>'Николаева 12'!D59</f>
        <v>0</v>
      </c>
      <c r="F54" s="73">
        <f>'Николаева 14'!D59</f>
        <v>0</v>
      </c>
      <c r="G54" s="73">
        <f>'Николаева 22'!D59</f>
        <v>0</v>
      </c>
      <c r="H54" s="73">
        <f>'Николаева 31'!D59</f>
        <v>0</v>
      </c>
      <c r="I54" s="73">
        <f>'Парковая 15'!D59</f>
        <v>0</v>
      </c>
      <c r="J54" s="73">
        <f>'Парковая 17'!D59</f>
        <v>0</v>
      </c>
      <c r="K54" s="73">
        <f>'Парковая 19'!D59</f>
        <v>0</v>
      </c>
      <c r="L54" s="73">
        <f>'Парковая 21'!D59</f>
        <v>0</v>
      </c>
      <c r="M54" s="73">
        <f>'Расковой 3'!D59</f>
        <v>0</v>
      </c>
      <c r="N54" s="73">
        <f>'Расковой 5'!D59</f>
        <v>0</v>
      </c>
      <c r="O54" s="73">
        <f>'Расковой 7'!D59</f>
        <v>0</v>
      </c>
      <c r="P54" s="73">
        <f>'Расковой 9'!D59</f>
        <v>0</v>
      </c>
      <c r="Q54" s="73">
        <f>'Расковой 11'!D59</f>
        <v>0</v>
      </c>
      <c r="R54" s="73">
        <f>'Расковой 13'!D59</f>
        <v>0</v>
      </c>
      <c r="S54" s="73">
        <f>'Расковой 15'!D59</f>
        <v>0</v>
      </c>
      <c r="T54" s="73">
        <f>'Расковой 17'!D59</f>
        <v>0</v>
      </c>
      <c r="U54" s="73">
        <f>'Расковой 21'!D59</f>
        <v>0</v>
      </c>
      <c r="V54" s="73">
        <f>'Советская 4-1'!D59</f>
        <v>0</v>
      </c>
      <c r="W54" s="73">
        <f>'Советская 6-2'!D59</f>
        <v>1178.0621136082625</v>
      </c>
      <c r="X54" s="73">
        <f>'Чернышевского 3'!D59</f>
        <v>0</v>
      </c>
      <c r="Y54" s="73">
        <f>'Чернышевского 4'!D59</f>
        <v>0</v>
      </c>
      <c r="Z54" s="73">
        <f>'Чернышевского 5'!D59</f>
        <v>0</v>
      </c>
      <c r="AA54" s="73">
        <f>'Чернышевского 6'!D59</f>
        <v>0</v>
      </c>
      <c r="AB54" s="73">
        <f>'Чернышевского 7'!D59</f>
        <v>0</v>
      </c>
      <c r="AC54" s="73">
        <f>'Чернышевского 8'!D59</f>
        <v>0</v>
      </c>
      <c r="AD54" s="73">
        <f>'Чернышевского 9'!D59</f>
        <v>0</v>
      </c>
      <c r="AE54" s="73">
        <f>'Чернышевского 9а'!D59</f>
        <v>0</v>
      </c>
      <c r="AF54" s="73">
        <f>'Чернышевского 10'!D59</f>
        <v>0</v>
      </c>
      <c r="AG54" s="73">
        <f>'Чернышевского 10а'!D59</f>
        <v>0</v>
      </c>
      <c r="AH54" s="73">
        <f>'Чернышевского 11'!D59</f>
        <v>0</v>
      </c>
      <c r="AI54" s="73">
        <f>'Чернышевского 12'!D59</f>
        <v>0</v>
      </c>
      <c r="AJ54" s="73">
        <f>'Чернышевского 12а'!D59</f>
        <v>0</v>
      </c>
      <c r="AK54" s="73">
        <f>'Чернышевского 13'!D59</f>
        <v>0</v>
      </c>
      <c r="AL54" s="73">
        <f>'Чернышевского 15'!D59</f>
        <v>0</v>
      </c>
      <c r="AM54" s="73">
        <f>'Чернышевского 19'!D59</f>
        <v>0</v>
      </c>
      <c r="AN54" s="73">
        <f>'Чернышевского 21'!D59</f>
        <v>0</v>
      </c>
      <c r="AO54" s="73">
        <f>'Чернышевского 22'!D59</f>
        <v>0</v>
      </c>
      <c r="AP54" s="73">
        <f>'Чернышевского 24'!D59</f>
        <v>0</v>
      </c>
      <c r="AQ54" s="73">
        <f>'Чернышевского 25'!D59</f>
        <v>0</v>
      </c>
      <c r="AR54" s="73">
        <f t="shared" si="0"/>
        <v>1178.0621136082625</v>
      </c>
    </row>
    <row r="55" spans="1:44" ht="15" customHeight="1">
      <c r="A55" s="21" t="s">
        <v>108</v>
      </c>
      <c r="B55" s="117" t="s">
        <v>92</v>
      </c>
      <c r="C55" s="17" t="s">
        <v>16</v>
      </c>
      <c r="D55" s="17">
        <f>'Николаева 8'!D60</f>
        <v>0</v>
      </c>
      <c r="E55" s="73">
        <f>'Николаева 12'!D60</f>
        <v>0</v>
      </c>
      <c r="F55" s="73">
        <f>'Николаева 14'!D60</f>
        <v>0</v>
      </c>
      <c r="G55" s="73">
        <f>'Николаева 22'!D60</f>
        <v>0</v>
      </c>
      <c r="H55" s="73">
        <f>'Николаева 31'!D60</f>
        <v>0</v>
      </c>
      <c r="I55" s="73">
        <f>'Парковая 15'!D60</f>
        <v>0</v>
      </c>
      <c r="J55" s="73">
        <f>'Парковая 17'!D60</f>
        <v>0</v>
      </c>
      <c r="K55" s="73">
        <f>'Парковая 19'!D60</f>
        <v>0</v>
      </c>
      <c r="L55" s="73">
        <f>'Парковая 21'!D60</f>
        <v>0</v>
      </c>
      <c r="M55" s="73">
        <f>'Расковой 3'!D60</f>
        <v>0</v>
      </c>
      <c r="N55" s="73">
        <f>'Расковой 5'!D60</f>
        <v>0</v>
      </c>
      <c r="O55" s="73">
        <f>'Расковой 7'!D60</f>
        <v>0</v>
      </c>
      <c r="P55" s="73">
        <f>'Расковой 9'!D60</f>
        <v>0</v>
      </c>
      <c r="Q55" s="73">
        <f>'Расковой 11'!D60</f>
        <v>0</v>
      </c>
      <c r="R55" s="73">
        <f>'Расковой 13'!D60</f>
        <v>0</v>
      </c>
      <c r="S55" s="73">
        <f>'Расковой 15'!D60</f>
        <v>0</v>
      </c>
      <c r="T55" s="73">
        <f>'Расковой 17'!D60</f>
        <v>0</v>
      </c>
      <c r="U55" s="73">
        <f>'Расковой 21'!D60</f>
        <v>0</v>
      </c>
      <c r="V55" s="73">
        <f>'Советская 4-1'!D60</f>
        <v>0</v>
      </c>
      <c r="W55" s="73">
        <f>'Советская 6-2'!D60</f>
        <v>161971.76</v>
      </c>
      <c r="X55" s="73">
        <f>'Чернышевского 3'!D60</f>
        <v>0</v>
      </c>
      <c r="Y55" s="73">
        <f>'Чернышевского 4'!D60</f>
        <v>0</v>
      </c>
      <c r="Z55" s="73">
        <f>'Чернышевского 5'!D60</f>
        <v>0</v>
      </c>
      <c r="AA55" s="73">
        <f>'Чернышевского 6'!D60</f>
        <v>0</v>
      </c>
      <c r="AB55" s="73">
        <f>'Чернышевского 7'!D60</f>
        <v>0</v>
      </c>
      <c r="AC55" s="73">
        <f>'Чернышевского 8'!D60</f>
        <v>0</v>
      </c>
      <c r="AD55" s="73">
        <f>'Чернышевского 9'!D60</f>
        <v>0</v>
      </c>
      <c r="AE55" s="73">
        <f>'Чернышевского 9а'!D60</f>
        <v>0</v>
      </c>
      <c r="AF55" s="73">
        <f>'Чернышевского 10'!D60</f>
        <v>0</v>
      </c>
      <c r="AG55" s="73">
        <f>'Чернышевского 10а'!D60</f>
        <v>0</v>
      </c>
      <c r="AH55" s="73">
        <f>'Чернышевского 11'!D60</f>
        <v>0</v>
      </c>
      <c r="AI55" s="73">
        <f>'Чернышевского 12'!D60</f>
        <v>0</v>
      </c>
      <c r="AJ55" s="73">
        <f>'Чернышевского 12а'!D60</f>
        <v>0</v>
      </c>
      <c r="AK55" s="73">
        <f>'Чернышевского 13'!D60</f>
        <v>0</v>
      </c>
      <c r="AL55" s="73">
        <f>'Чернышевского 15'!D60</f>
        <v>0</v>
      </c>
      <c r="AM55" s="73">
        <f>'Чернышевского 19'!D60</f>
        <v>0</v>
      </c>
      <c r="AN55" s="73">
        <f>'Чернышевского 21'!D60</f>
        <v>0</v>
      </c>
      <c r="AO55" s="73">
        <f>'Чернышевского 22'!D60</f>
        <v>0</v>
      </c>
      <c r="AP55" s="73">
        <f>'Чернышевского 24'!D60</f>
        <v>0</v>
      </c>
      <c r="AQ55" s="73">
        <f>'Чернышевского 25'!D60</f>
        <v>0</v>
      </c>
      <c r="AR55" s="73">
        <f t="shared" si="0"/>
        <v>161971.76</v>
      </c>
    </row>
    <row r="56" spans="1:44" ht="15" customHeight="1">
      <c r="A56" s="21" t="s">
        <v>109</v>
      </c>
      <c r="B56" s="116" t="s">
        <v>94</v>
      </c>
      <c r="C56" s="17" t="s">
        <v>16</v>
      </c>
      <c r="D56" s="17">
        <f>'Николаева 8'!D61</f>
        <v>0</v>
      </c>
      <c r="E56" s="73">
        <f>'Николаева 12'!D61</f>
        <v>0</v>
      </c>
      <c r="F56" s="73">
        <f>'Николаева 14'!D61</f>
        <v>0</v>
      </c>
      <c r="G56" s="73">
        <f>'Николаева 22'!D61</f>
        <v>0</v>
      </c>
      <c r="H56" s="73">
        <f>'Николаева 31'!D61</f>
        <v>0</v>
      </c>
      <c r="I56" s="73">
        <f>'Парковая 15'!D61</f>
        <v>0</v>
      </c>
      <c r="J56" s="73">
        <f>'Парковая 17'!D61</f>
        <v>0</v>
      </c>
      <c r="K56" s="73">
        <f>'Парковая 19'!D61</f>
        <v>0</v>
      </c>
      <c r="L56" s="73">
        <f>'Парковая 21'!D61</f>
        <v>0</v>
      </c>
      <c r="M56" s="73">
        <f>'Расковой 3'!D61</f>
        <v>0</v>
      </c>
      <c r="N56" s="73">
        <f>'Расковой 5'!D61</f>
        <v>0</v>
      </c>
      <c r="O56" s="73">
        <f>'Расковой 7'!D61</f>
        <v>0</v>
      </c>
      <c r="P56" s="73">
        <f>'Расковой 9'!D61</f>
        <v>0</v>
      </c>
      <c r="Q56" s="73">
        <f>'Расковой 11'!D61</f>
        <v>0</v>
      </c>
      <c r="R56" s="73">
        <f>'Расковой 13'!D61</f>
        <v>0</v>
      </c>
      <c r="S56" s="73">
        <f>'Расковой 15'!D61</f>
        <v>0</v>
      </c>
      <c r="T56" s="73">
        <f>'Расковой 17'!D61</f>
        <v>0</v>
      </c>
      <c r="U56" s="73">
        <f>'Расковой 21'!D61</f>
        <v>0</v>
      </c>
      <c r="V56" s="73">
        <f>'Советская 4-1'!D61</f>
        <v>0</v>
      </c>
      <c r="W56" s="73">
        <f>'Советская 6-2'!D61</f>
        <v>125209.4</v>
      </c>
      <c r="X56" s="73">
        <f>'Чернышевского 3'!D61</f>
        <v>0</v>
      </c>
      <c r="Y56" s="73">
        <f>'Чернышевского 4'!D61</f>
        <v>0</v>
      </c>
      <c r="Z56" s="73">
        <f>'Чернышевского 5'!D61</f>
        <v>0</v>
      </c>
      <c r="AA56" s="73">
        <f>'Чернышевского 6'!D61</f>
        <v>0</v>
      </c>
      <c r="AB56" s="73">
        <f>'Чернышевского 7'!D61</f>
        <v>0</v>
      </c>
      <c r="AC56" s="73">
        <f>'Чернышевского 8'!D61</f>
        <v>0</v>
      </c>
      <c r="AD56" s="73">
        <f>'Чернышевского 9'!D61</f>
        <v>0</v>
      </c>
      <c r="AE56" s="73">
        <f>'Чернышевского 9а'!D61</f>
        <v>0</v>
      </c>
      <c r="AF56" s="73">
        <f>'Чернышевского 10'!D61</f>
        <v>0</v>
      </c>
      <c r="AG56" s="73">
        <f>'Чернышевского 10а'!D61</f>
        <v>0</v>
      </c>
      <c r="AH56" s="73">
        <f>'Чернышевского 11'!D61</f>
        <v>0</v>
      </c>
      <c r="AI56" s="73">
        <f>'Чернышевского 12'!D61</f>
        <v>0</v>
      </c>
      <c r="AJ56" s="73">
        <f>'Чернышевского 12а'!D61</f>
        <v>0</v>
      </c>
      <c r="AK56" s="73">
        <f>'Чернышевского 13'!D61</f>
        <v>0</v>
      </c>
      <c r="AL56" s="73">
        <f>'Чернышевского 15'!D61</f>
        <v>0</v>
      </c>
      <c r="AM56" s="73">
        <f>'Чернышевского 19'!D61</f>
        <v>0</v>
      </c>
      <c r="AN56" s="73">
        <f>'Чернышевского 21'!D61</f>
        <v>0</v>
      </c>
      <c r="AO56" s="73">
        <f>'Чернышевского 22'!D61</f>
        <v>0</v>
      </c>
      <c r="AP56" s="73">
        <f>'Чернышевского 24'!D61</f>
        <v>0</v>
      </c>
      <c r="AQ56" s="73">
        <f>'Чернышевского 25'!D61</f>
        <v>0</v>
      </c>
      <c r="AR56" s="73">
        <f t="shared" si="0"/>
        <v>125209.4</v>
      </c>
    </row>
    <row r="57" spans="1:44" ht="15" customHeight="1">
      <c r="A57" s="21" t="s">
        <v>110</v>
      </c>
      <c r="B57" s="116" t="s">
        <v>96</v>
      </c>
      <c r="C57" s="17" t="s">
        <v>16</v>
      </c>
      <c r="D57" s="17">
        <f>'Николаева 8'!D62</f>
        <v>0</v>
      </c>
      <c r="E57" s="73">
        <f>'Николаева 12'!D62</f>
        <v>0</v>
      </c>
      <c r="F57" s="73">
        <f>'Николаева 14'!D62</f>
        <v>0</v>
      </c>
      <c r="G57" s="73">
        <f>'Николаева 22'!D62</f>
        <v>0</v>
      </c>
      <c r="H57" s="73">
        <f>'Николаева 31'!D62</f>
        <v>0</v>
      </c>
      <c r="I57" s="73">
        <f>'Парковая 15'!D62</f>
        <v>0</v>
      </c>
      <c r="J57" s="73">
        <f>'Парковая 17'!D62</f>
        <v>0</v>
      </c>
      <c r="K57" s="73">
        <f>'Парковая 19'!D62</f>
        <v>0</v>
      </c>
      <c r="L57" s="73">
        <f>'Парковая 21'!D62</f>
        <v>0</v>
      </c>
      <c r="M57" s="73">
        <f>'Расковой 3'!D62</f>
        <v>0</v>
      </c>
      <c r="N57" s="73">
        <f>'Расковой 5'!D62</f>
        <v>0</v>
      </c>
      <c r="O57" s="73">
        <f>'Расковой 7'!D62</f>
        <v>0</v>
      </c>
      <c r="P57" s="73">
        <f>'Расковой 9'!D62</f>
        <v>0</v>
      </c>
      <c r="Q57" s="73">
        <f>'Расковой 11'!D62</f>
        <v>0</v>
      </c>
      <c r="R57" s="73">
        <f>'Расковой 13'!D62</f>
        <v>0</v>
      </c>
      <c r="S57" s="73">
        <f>'Расковой 15'!D62</f>
        <v>0</v>
      </c>
      <c r="T57" s="73">
        <f>'Расковой 17'!D62</f>
        <v>0</v>
      </c>
      <c r="U57" s="73">
        <f>'Расковой 21'!D62</f>
        <v>0</v>
      </c>
      <c r="V57" s="73">
        <f>'Советская 4-1'!D62</f>
        <v>0</v>
      </c>
      <c r="W57" s="73">
        <f>'Советская 6-2'!D62</f>
        <v>36762.36</v>
      </c>
      <c r="X57" s="73">
        <f>'Чернышевского 3'!D62</f>
        <v>0</v>
      </c>
      <c r="Y57" s="73">
        <f>'Чернышевского 4'!D62</f>
        <v>0</v>
      </c>
      <c r="Z57" s="73">
        <f>'Чернышевского 5'!D62</f>
        <v>0</v>
      </c>
      <c r="AA57" s="73">
        <f>'Чернышевского 6'!D62</f>
        <v>0</v>
      </c>
      <c r="AB57" s="73">
        <f>'Чернышевского 7'!D62</f>
        <v>0</v>
      </c>
      <c r="AC57" s="73">
        <f>'Чернышевского 8'!D62</f>
        <v>0</v>
      </c>
      <c r="AD57" s="73">
        <f>'Чернышевского 9'!D62</f>
        <v>0</v>
      </c>
      <c r="AE57" s="73">
        <f>'Чернышевского 9а'!D62</f>
        <v>0</v>
      </c>
      <c r="AF57" s="73">
        <f>'Чернышевского 10'!D62</f>
        <v>0</v>
      </c>
      <c r="AG57" s="73">
        <f>'Чернышевского 10а'!D62</f>
        <v>0</v>
      </c>
      <c r="AH57" s="73">
        <f>'Чернышевского 11'!D62</f>
        <v>0</v>
      </c>
      <c r="AI57" s="73">
        <f>'Чернышевского 12'!D62</f>
        <v>0</v>
      </c>
      <c r="AJ57" s="73">
        <f>'Чернышевского 12а'!D62</f>
        <v>0</v>
      </c>
      <c r="AK57" s="73">
        <f>'Чернышевского 13'!D62</f>
        <v>0</v>
      </c>
      <c r="AL57" s="73">
        <f>'Чернышевского 15'!D62</f>
        <v>0</v>
      </c>
      <c r="AM57" s="73">
        <f>'Чернышевского 19'!D62</f>
        <v>0</v>
      </c>
      <c r="AN57" s="73">
        <f>'Чернышевского 21'!D62</f>
        <v>0</v>
      </c>
      <c r="AO57" s="73">
        <f>'Чернышевского 22'!D62</f>
        <v>0</v>
      </c>
      <c r="AP57" s="73">
        <f>'Чернышевского 24'!D62</f>
        <v>0</v>
      </c>
      <c r="AQ57" s="73">
        <f>'Чернышевского 25'!D62</f>
        <v>0</v>
      </c>
      <c r="AR57" s="73">
        <f t="shared" si="0"/>
        <v>36762.36</v>
      </c>
    </row>
    <row r="58" spans="1:44" ht="28.5" customHeight="1">
      <c r="A58" s="21" t="s">
        <v>111</v>
      </c>
      <c r="B58" s="116" t="s">
        <v>98</v>
      </c>
      <c r="C58" s="17" t="s">
        <v>16</v>
      </c>
      <c r="D58" s="17">
        <f>'Николаева 8'!D63</f>
        <v>0</v>
      </c>
      <c r="E58" s="73">
        <f>'Николаева 12'!D63</f>
        <v>0</v>
      </c>
      <c r="F58" s="73">
        <f>'Николаева 14'!D63</f>
        <v>0</v>
      </c>
      <c r="G58" s="73">
        <f>'Николаева 22'!D63</f>
        <v>0</v>
      </c>
      <c r="H58" s="73">
        <f>'Николаева 31'!D63</f>
        <v>0</v>
      </c>
      <c r="I58" s="73">
        <f>'Парковая 15'!D63</f>
        <v>0</v>
      </c>
      <c r="J58" s="73">
        <f>'Парковая 17'!D63</f>
        <v>0</v>
      </c>
      <c r="K58" s="73">
        <f>'Парковая 19'!D63</f>
        <v>0</v>
      </c>
      <c r="L58" s="73">
        <f>'Парковая 21'!D63</f>
        <v>0</v>
      </c>
      <c r="M58" s="73">
        <f>'Расковой 3'!D63</f>
        <v>0</v>
      </c>
      <c r="N58" s="73">
        <f>'Расковой 5'!D63</f>
        <v>0</v>
      </c>
      <c r="O58" s="73">
        <f>'Расковой 7'!D63</f>
        <v>0</v>
      </c>
      <c r="P58" s="73">
        <f>'Расковой 9'!D63</f>
        <v>0</v>
      </c>
      <c r="Q58" s="73">
        <f>'Расковой 11'!D63</f>
        <v>0</v>
      </c>
      <c r="R58" s="73">
        <f>'Расковой 13'!D63</f>
        <v>0</v>
      </c>
      <c r="S58" s="73">
        <f>'Расковой 15'!D63</f>
        <v>0</v>
      </c>
      <c r="T58" s="73">
        <f>'Расковой 17'!D63</f>
        <v>0</v>
      </c>
      <c r="U58" s="73">
        <f>'Расковой 21'!D63</f>
        <v>0</v>
      </c>
      <c r="V58" s="73">
        <f>'Советская 4-1'!D63</f>
        <v>0</v>
      </c>
      <c r="W58" s="73">
        <f>'Советская 6-2'!D63</f>
        <v>161971.76</v>
      </c>
      <c r="X58" s="73">
        <f>'Чернышевского 3'!D63</f>
        <v>0</v>
      </c>
      <c r="Y58" s="73">
        <f>'Чернышевского 4'!D63</f>
        <v>0</v>
      </c>
      <c r="Z58" s="73">
        <f>'Чернышевского 5'!D63</f>
        <v>0</v>
      </c>
      <c r="AA58" s="73">
        <f>'Чернышевского 6'!D63</f>
        <v>0</v>
      </c>
      <c r="AB58" s="73">
        <f>'Чернышевского 7'!D63</f>
        <v>0</v>
      </c>
      <c r="AC58" s="73">
        <f>'Чернышевского 8'!D63</f>
        <v>0</v>
      </c>
      <c r="AD58" s="73">
        <f>'Чернышевского 9'!D63</f>
        <v>0</v>
      </c>
      <c r="AE58" s="73">
        <f>'Чернышевского 9а'!D63</f>
        <v>0</v>
      </c>
      <c r="AF58" s="73">
        <f>'Чернышевского 10'!D63</f>
        <v>0</v>
      </c>
      <c r="AG58" s="73">
        <f>'Чернышевского 10а'!D63</f>
        <v>0</v>
      </c>
      <c r="AH58" s="73">
        <f>'Чернышевского 11'!D63</f>
        <v>0</v>
      </c>
      <c r="AI58" s="73">
        <f>'Чернышевского 12'!D63</f>
        <v>0</v>
      </c>
      <c r="AJ58" s="73">
        <f>'Чернышевского 12а'!D63</f>
        <v>0</v>
      </c>
      <c r="AK58" s="73">
        <f>'Чернышевского 13'!D63</f>
        <v>0</v>
      </c>
      <c r="AL58" s="73">
        <f>'Чернышевского 15'!D63</f>
        <v>0</v>
      </c>
      <c r="AM58" s="73">
        <f>'Чернышевского 19'!D63</f>
        <v>0</v>
      </c>
      <c r="AN58" s="73">
        <f>'Чернышевского 21'!D63</f>
        <v>0</v>
      </c>
      <c r="AO58" s="73">
        <f>'Чернышевского 22'!D63</f>
        <v>0</v>
      </c>
      <c r="AP58" s="73">
        <f>'Чернышевского 24'!D63</f>
        <v>0</v>
      </c>
      <c r="AQ58" s="73">
        <f>'Чернышевского 25'!D63</f>
        <v>0</v>
      </c>
      <c r="AR58" s="73">
        <f t="shared" si="0"/>
        <v>161971.76</v>
      </c>
    </row>
    <row r="59" spans="1:44" ht="31.5" customHeight="1">
      <c r="A59" s="21" t="s">
        <v>112</v>
      </c>
      <c r="B59" s="116" t="s">
        <v>100</v>
      </c>
      <c r="C59" s="17" t="s">
        <v>16</v>
      </c>
      <c r="D59" s="17">
        <f>'Николаева 8'!D64</f>
        <v>0</v>
      </c>
      <c r="E59" s="73">
        <f>'Николаева 12'!D64</f>
        <v>0</v>
      </c>
      <c r="F59" s="73">
        <f>'Николаева 14'!D64</f>
        <v>0</v>
      </c>
      <c r="G59" s="73">
        <f>'Николаева 22'!D64</f>
        <v>0</v>
      </c>
      <c r="H59" s="73">
        <f>'Николаева 31'!D64</f>
        <v>0</v>
      </c>
      <c r="I59" s="73">
        <f>'Парковая 15'!D64</f>
        <v>0</v>
      </c>
      <c r="J59" s="73">
        <f>'Парковая 17'!D64</f>
        <v>0</v>
      </c>
      <c r="K59" s="73">
        <f>'Парковая 19'!D64</f>
        <v>0</v>
      </c>
      <c r="L59" s="73">
        <f>'Парковая 21'!D64</f>
        <v>0</v>
      </c>
      <c r="M59" s="73">
        <f>'Расковой 3'!D64</f>
        <v>0</v>
      </c>
      <c r="N59" s="73">
        <f>'Расковой 5'!D64</f>
        <v>0</v>
      </c>
      <c r="O59" s="73">
        <f>'Расковой 7'!D64</f>
        <v>0</v>
      </c>
      <c r="P59" s="73">
        <f>'Расковой 9'!D64</f>
        <v>0</v>
      </c>
      <c r="Q59" s="73">
        <f>'Расковой 11'!D64</f>
        <v>0</v>
      </c>
      <c r="R59" s="73">
        <f>'Расковой 13'!D64</f>
        <v>0</v>
      </c>
      <c r="S59" s="73">
        <f>'Расковой 15'!D64</f>
        <v>0</v>
      </c>
      <c r="T59" s="73">
        <f>'Расковой 17'!D64</f>
        <v>0</v>
      </c>
      <c r="U59" s="73">
        <f>'Расковой 21'!D64</f>
        <v>0</v>
      </c>
      <c r="V59" s="73">
        <f>'Советская 4-1'!D64</f>
        <v>0</v>
      </c>
      <c r="W59" s="73">
        <f>'Советская 6-2'!D64</f>
        <v>305863.14</v>
      </c>
      <c r="X59" s="73">
        <f>'Чернышевского 3'!D64</f>
        <v>0</v>
      </c>
      <c r="Y59" s="73">
        <f>'Чернышевского 4'!D64</f>
        <v>0</v>
      </c>
      <c r="Z59" s="73">
        <f>'Чернышевского 5'!D64</f>
        <v>0</v>
      </c>
      <c r="AA59" s="73">
        <f>'Чернышевского 6'!D64</f>
        <v>0</v>
      </c>
      <c r="AB59" s="73">
        <f>'Чернышевского 7'!D64</f>
        <v>0</v>
      </c>
      <c r="AC59" s="73">
        <f>'Чернышевского 8'!D64</f>
        <v>0</v>
      </c>
      <c r="AD59" s="73">
        <f>'Чернышевского 9'!D64</f>
        <v>0</v>
      </c>
      <c r="AE59" s="73">
        <f>'Чернышевского 9а'!D64</f>
        <v>0</v>
      </c>
      <c r="AF59" s="73">
        <f>'Чернышевского 10'!D64</f>
        <v>0</v>
      </c>
      <c r="AG59" s="73">
        <f>'Чернышевского 10а'!D64</f>
        <v>0</v>
      </c>
      <c r="AH59" s="73">
        <f>'Чернышевского 11'!D64</f>
        <v>0</v>
      </c>
      <c r="AI59" s="73">
        <f>'Чернышевского 12'!D64</f>
        <v>0</v>
      </c>
      <c r="AJ59" s="73">
        <f>'Чернышевского 12а'!D64</f>
        <v>0</v>
      </c>
      <c r="AK59" s="73">
        <f>'Чернышевского 13'!D64</f>
        <v>0</v>
      </c>
      <c r="AL59" s="73">
        <f>'Чернышевского 15'!D64</f>
        <v>0</v>
      </c>
      <c r="AM59" s="73">
        <f>'Чернышевского 19'!D64</f>
        <v>0</v>
      </c>
      <c r="AN59" s="73">
        <f>'Чернышевского 21'!D64</f>
        <v>0</v>
      </c>
      <c r="AO59" s="73">
        <f>'Чернышевского 22'!D64</f>
        <v>0</v>
      </c>
      <c r="AP59" s="73">
        <f>'Чернышевского 24'!D64</f>
        <v>0</v>
      </c>
      <c r="AQ59" s="73">
        <f>'Чернышевского 25'!D64</f>
        <v>0</v>
      </c>
      <c r="AR59" s="73">
        <f t="shared" si="0"/>
        <v>305863.14</v>
      </c>
    </row>
    <row r="60" spans="1:44" ht="34.5" customHeight="1">
      <c r="A60" s="21" t="s">
        <v>113</v>
      </c>
      <c r="B60" s="116" t="s">
        <v>102</v>
      </c>
      <c r="C60" s="17" t="s">
        <v>16</v>
      </c>
      <c r="D60" s="17">
        <f>'Николаева 8'!D65</f>
        <v>0</v>
      </c>
      <c r="E60" s="73">
        <f>'Николаева 12'!D65</f>
        <v>0</v>
      </c>
      <c r="F60" s="73">
        <f>'Николаева 14'!D65</f>
        <v>0</v>
      </c>
      <c r="G60" s="73">
        <f>'Николаева 22'!D65</f>
        <v>0</v>
      </c>
      <c r="H60" s="73">
        <f>'Николаева 31'!D65</f>
        <v>0</v>
      </c>
      <c r="I60" s="73">
        <f>'Парковая 15'!D65</f>
        <v>0</v>
      </c>
      <c r="J60" s="73">
        <f>'Парковая 17'!D65</f>
        <v>0</v>
      </c>
      <c r="K60" s="73">
        <f>'Парковая 19'!D65</f>
        <v>0</v>
      </c>
      <c r="L60" s="73">
        <f>'Парковая 21'!D65</f>
        <v>0</v>
      </c>
      <c r="M60" s="73">
        <f>'Расковой 3'!D65</f>
        <v>0</v>
      </c>
      <c r="N60" s="73">
        <f>'Расковой 5'!D65</f>
        <v>0</v>
      </c>
      <c r="O60" s="73">
        <f>'Расковой 7'!D65</f>
        <v>0</v>
      </c>
      <c r="P60" s="73">
        <f>'Расковой 9'!D65</f>
        <v>0</v>
      </c>
      <c r="Q60" s="73">
        <f>'Расковой 11'!D65</f>
        <v>0</v>
      </c>
      <c r="R60" s="73">
        <f>'Расковой 13'!D65</f>
        <v>0</v>
      </c>
      <c r="S60" s="73">
        <f>'Расковой 15'!D65</f>
        <v>0</v>
      </c>
      <c r="T60" s="73">
        <f>'Расковой 17'!D65</f>
        <v>0</v>
      </c>
      <c r="U60" s="73">
        <f>'Расковой 21'!D65</f>
        <v>0</v>
      </c>
      <c r="V60" s="73">
        <f>'Советская 4-1'!D65</f>
        <v>0</v>
      </c>
      <c r="W60" s="73">
        <f>'Советская 6-2'!D65</f>
        <v>14254.87</v>
      </c>
      <c r="X60" s="73">
        <f>'Чернышевского 3'!D65</f>
        <v>0</v>
      </c>
      <c r="Y60" s="73">
        <f>'Чернышевского 4'!D65</f>
        <v>0</v>
      </c>
      <c r="Z60" s="73">
        <f>'Чернышевского 5'!D65</f>
        <v>0</v>
      </c>
      <c r="AA60" s="73">
        <f>'Чернышевского 6'!D65</f>
        <v>0</v>
      </c>
      <c r="AB60" s="73">
        <f>'Чернышевского 7'!D65</f>
        <v>0</v>
      </c>
      <c r="AC60" s="73">
        <f>'Чернышевского 8'!D65</f>
        <v>0</v>
      </c>
      <c r="AD60" s="73">
        <f>'Чернышевского 9'!D65</f>
        <v>0</v>
      </c>
      <c r="AE60" s="73">
        <f>'Чернышевского 9а'!D65</f>
        <v>0</v>
      </c>
      <c r="AF60" s="73">
        <f>'Чернышевского 10'!D65</f>
        <v>0</v>
      </c>
      <c r="AG60" s="73">
        <f>'Чернышевского 10а'!D65</f>
        <v>0</v>
      </c>
      <c r="AH60" s="73">
        <f>'Чернышевского 11'!D65</f>
        <v>0</v>
      </c>
      <c r="AI60" s="73">
        <f>'Чернышевского 12'!D65</f>
        <v>0</v>
      </c>
      <c r="AJ60" s="73">
        <f>'Чернышевского 12а'!D65</f>
        <v>0</v>
      </c>
      <c r="AK60" s="73">
        <f>'Чернышевского 13'!D65</f>
        <v>0</v>
      </c>
      <c r="AL60" s="73">
        <f>'Чернышевского 15'!D65</f>
        <v>0</v>
      </c>
      <c r="AM60" s="73">
        <f>'Чернышевского 19'!D65</f>
        <v>0</v>
      </c>
      <c r="AN60" s="73">
        <f>'Чернышевского 21'!D65</f>
        <v>0</v>
      </c>
      <c r="AO60" s="73">
        <f>'Чернышевского 22'!D65</f>
        <v>0</v>
      </c>
      <c r="AP60" s="73">
        <f>'Чернышевского 24'!D65</f>
        <v>0</v>
      </c>
      <c r="AQ60" s="73">
        <f>'Чернышевского 25'!D65</f>
        <v>0</v>
      </c>
      <c r="AR60" s="73">
        <f t="shared" si="0"/>
        <v>14254.87</v>
      </c>
    </row>
    <row r="61" spans="1:44" ht="45.75" customHeight="1">
      <c r="A61" s="21" t="s">
        <v>114</v>
      </c>
      <c r="B61" s="117" t="s">
        <v>104</v>
      </c>
      <c r="C61" s="17" t="s">
        <v>16</v>
      </c>
      <c r="D61" s="17">
        <f>'Николаева 8'!D66</f>
        <v>0</v>
      </c>
      <c r="E61" s="73">
        <f>'Николаева 12'!D66</f>
        <v>0</v>
      </c>
      <c r="F61" s="73">
        <f>'Николаева 14'!D66</f>
        <v>0</v>
      </c>
      <c r="G61" s="73">
        <f>'Николаева 22'!D66</f>
        <v>0</v>
      </c>
      <c r="H61" s="73">
        <f>'Николаева 31'!D66</f>
        <v>0</v>
      </c>
      <c r="I61" s="73">
        <f>'Парковая 15'!D66</f>
        <v>0</v>
      </c>
      <c r="J61" s="73">
        <f>'Парковая 17'!D66</f>
        <v>0</v>
      </c>
      <c r="K61" s="73">
        <f>'Парковая 19'!D66</f>
        <v>0</v>
      </c>
      <c r="L61" s="73">
        <f>'Парковая 21'!D66</f>
        <v>0</v>
      </c>
      <c r="M61" s="73">
        <f>'Расковой 3'!D66</f>
        <v>0</v>
      </c>
      <c r="N61" s="73">
        <f>'Расковой 5'!D66</f>
        <v>0</v>
      </c>
      <c r="O61" s="73">
        <f>'Расковой 7'!D66</f>
        <v>0</v>
      </c>
      <c r="P61" s="73">
        <f>'Расковой 9'!D66</f>
        <v>0</v>
      </c>
      <c r="Q61" s="73">
        <f>'Расковой 11'!D66</f>
        <v>0</v>
      </c>
      <c r="R61" s="73">
        <f>'Расковой 13'!D66</f>
        <v>0</v>
      </c>
      <c r="S61" s="73">
        <f>'Расковой 15'!D66</f>
        <v>0</v>
      </c>
      <c r="T61" s="73">
        <f>'Расковой 17'!D66</f>
        <v>0</v>
      </c>
      <c r="U61" s="73">
        <f>'Расковой 21'!D66</f>
        <v>0</v>
      </c>
      <c r="V61" s="73">
        <f>'Советская 4-1'!D66</f>
        <v>0</v>
      </c>
      <c r="W61" s="73">
        <f>'Советская 6-2'!D66</f>
        <v>0</v>
      </c>
      <c r="X61" s="73">
        <f>'Чернышевского 3'!D66</f>
        <v>0</v>
      </c>
      <c r="Y61" s="73">
        <f>'Чернышевского 4'!D66</f>
        <v>0</v>
      </c>
      <c r="Z61" s="73">
        <f>'Чернышевского 5'!D66</f>
        <v>0</v>
      </c>
      <c r="AA61" s="73">
        <f>'Чернышевского 6'!D66</f>
        <v>0</v>
      </c>
      <c r="AB61" s="73">
        <f>'Чернышевского 7'!D66</f>
        <v>0</v>
      </c>
      <c r="AC61" s="73">
        <f>'Чернышевского 8'!D66</f>
        <v>0</v>
      </c>
      <c r="AD61" s="73">
        <f>'Чернышевского 9'!D66</f>
        <v>0</v>
      </c>
      <c r="AE61" s="73">
        <f>'Чернышевского 9а'!D66</f>
        <v>0</v>
      </c>
      <c r="AF61" s="73">
        <f>'Чернышевского 10'!D66</f>
        <v>0</v>
      </c>
      <c r="AG61" s="73">
        <f>'Чернышевского 10а'!D66</f>
        <v>0</v>
      </c>
      <c r="AH61" s="73">
        <f>'Чернышевского 11'!D66</f>
        <v>0</v>
      </c>
      <c r="AI61" s="73">
        <f>'Чернышевского 12'!D66</f>
        <v>0</v>
      </c>
      <c r="AJ61" s="73">
        <f>'Чернышевского 12а'!D66</f>
        <v>0</v>
      </c>
      <c r="AK61" s="73">
        <f>'Чернышевского 13'!D66</f>
        <v>0</v>
      </c>
      <c r="AL61" s="73">
        <f>'Чернышевского 15'!D66</f>
        <v>0</v>
      </c>
      <c r="AM61" s="73">
        <f>'Чернышевского 19'!D66</f>
        <v>0</v>
      </c>
      <c r="AN61" s="73">
        <f>'Чернышевского 21'!D66</f>
        <v>0</v>
      </c>
      <c r="AO61" s="73">
        <f>'Чернышевского 22'!D66</f>
        <v>0</v>
      </c>
      <c r="AP61" s="73">
        <f>'Чернышевского 24'!D66</f>
        <v>0</v>
      </c>
      <c r="AQ61" s="73">
        <f>'Чернышевского 25'!D66</f>
        <v>0</v>
      </c>
      <c r="AR61" s="73">
        <f t="shared" si="0"/>
        <v>0</v>
      </c>
    </row>
    <row r="62" spans="1:44" ht="16.5" customHeight="1">
      <c r="A62" s="21" t="s">
        <v>115</v>
      </c>
      <c r="B62" s="117" t="s">
        <v>83</v>
      </c>
      <c r="C62" s="17" t="s">
        <v>7</v>
      </c>
      <c r="D62" s="69" t="s">
        <v>116</v>
      </c>
      <c r="E62" s="73" t="str">
        <f>'Николаева 12'!D67</f>
        <v>Водоотведение</v>
      </c>
      <c r="F62" s="73" t="str">
        <f>'Николаева 14'!D67</f>
        <v>Водоотведение</v>
      </c>
      <c r="G62" s="73" t="str">
        <f>'Николаева 22'!D67</f>
        <v>Водоотведение</v>
      </c>
      <c r="H62" s="73" t="str">
        <f>'Николаева 31'!D67</f>
        <v>Водоотведение</v>
      </c>
      <c r="I62" s="73" t="str">
        <f>'Парковая 15'!D67</f>
        <v>Водоотведение</v>
      </c>
      <c r="J62" s="73" t="str">
        <f>'Парковая 17'!D67</f>
        <v>Водоотведение</v>
      </c>
      <c r="K62" s="73" t="str">
        <f>'Парковая 19'!D67</f>
        <v>Водоотведение</v>
      </c>
      <c r="L62" s="73" t="str">
        <f>'Парковая 21'!D67</f>
        <v>Водоотведение</v>
      </c>
      <c r="M62" s="73" t="str">
        <f>'Расковой 3'!D67</f>
        <v>Водоотведение</v>
      </c>
      <c r="N62" s="73" t="str">
        <f>'Расковой 5'!D67</f>
        <v>Водоотведение</v>
      </c>
      <c r="O62" s="73" t="str">
        <f>'Расковой 7'!D67</f>
        <v>Водоотведение</v>
      </c>
      <c r="P62" s="73" t="str">
        <f>'Расковой 9'!D67</f>
        <v>Водоотведение</v>
      </c>
      <c r="Q62" s="73" t="str">
        <f>'Расковой 11'!D67</f>
        <v>Водоотведение</v>
      </c>
      <c r="R62" s="73" t="str">
        <f>'Расковой 13'!D67</f>
        <v>Водоотведение</v>
      </c>
      <c r="S62" s="73" t="str">
        <f>'Расковой 15'!D67</f>
        <v>Водоотведение</v>
      </c>
      <c r="T62" s="73" t="str">
        <f>'Расковой 17'!D67</f>
        <v>Водоотведение</v>
      </c>
      <c r="U62" s="73" t="str">
        <f>'Расковой 21'!D67</f>
        <v>Водоотведение</v>
      </c>
      <c r="V62" s="73" t="str">
        <f>'Советская 4-1'!D67</f>
        <v>Водоотведение</v>
      </c>
      <c r="W62" s="73" t="str">
        <f>'Советская 6-2'!D67</f>
        <v>Водоотведение</v>
      </c>
      <c r="X62" s="73" t="str">
        <f>'Чернышевского 3'!D67</f>
        <v>Водоотведение</v>
      </c>
      <c r="Y62" s="73" t="str">
        <f>'Чернышевского 4'!D67</f>
        <v>Водоотведение</v>
      </c>
      <c r="Z62" s="73" t="str">
        <f>'Чернышевского 5'!D67</f>
        <v>Водоотведение</v>
      </c>
      <c r="AA62" s="73" t="str">
        <f>'Чернышевского 6'!D67</f>
        <v>Водоотведение</v>
      </c>
      <c r="AB62" s="73" t="str">
        <f>'Чернышевского 7'!D67</f>
        <v>Водоотведение</v>
      </c>
      <c r="AC62" s="73" t="str">
        <f>'Чернышевского 8'!D67</f>
        <v>Водоотведение</v>
      </c>
      <c r="AD62" s="73" t="str">
        <f>'Чернышевского 9'!D67</f>
        <v>Водоотведение</v>
      </c>
      <c r="AE62" s="73" t="str">
        <f>'Чернышевского 9а'!D67</f>
        <v>Водоотведение</v>
      </c>
      <c r="AF62" s="73" t="str">
        <f>'Чернышевского 10'!D67</f>
        <v>Водоотведение</v>
      </c>
      <c r="AG62" s="73" t="str">
        <f>'Чернышевского 10а'!D67</f>
        <v>Водоотведение</v>
      </c>
      <c r="AH62" s="73" t="str">
        <f>'Чернышевского 11'!D67</f>
        <v>Водоотведение</v>
      </c>
      <c r="AI62" s="73" t="str">
        <f>'Чернышевского 12'!D67</f>
        <v>Водоотведение</v>
      </c>
      <c r="AJ62" s="73" t="str">
        <f>'Чернышевского 12а'!D67</f>
        <v>Водоотведение</v>
      </c>
      <c r="AK62" s="73" t="str">
        <f>'Чернышевского 13'!D67</f>
        <v>Водоотведение</v>
      </c>
      <c r="AL62" s="73" t="str">
        <f>'Чернышевского 15'!D67</f>
        <v>Водоотведение</v>
      </c>
      <c r="AM62" s="73" t="str">
        <f>'Чернышевского 19'!D67</f>
        <v>Водоотведение</v>
      </c>
      <c r="AN62" s="73" t="str">
        <f>'Чернышевского 21'!D67</f>
        <v>Водоотведение</v>
      </c>
      <c r="AO62" s="73" t="str">
        <f>'Чернышевского 22'!D67</f>
        <v>Водоотведение</v>
      </c>
      <c r="AP62" s="73" t="str">
        <f>'Чернышевского 24'!D67</f>
        <v>Водоотведение</v>
      </c>
      <c r="AQ62" s="73" t="str">
        <f>'Чернышевского 25'!D67</f>
        <v>Водоотведение</v>
      </c>
      <c r="AR62" s="73">
        <f t="shared" si="0"/>
        <v>0</v>
      </c>
    </row>
    <row r="63" spans="1:44" ht="16.5" customHeight="1">
      <c r="A63" s="21" t="s">
        <v>117</v>
      </c>
      <c r="B63" s="117" t="s">
        <v>86</v>
      </c>
      <c r="C63" s="17" t="s">
        <v>7</v>
      </c>
      <c r="D63" s="17" t="s">
        <v>87</v>
      </c>
      <c r="E63" s="73" t="str">
        <f>'Николаева 12'!D68</f>
        <v>куб.м</v>
      </c>
      <c r="F63" s="73" t="str">
        <f>'Николаева 14'!D68</f>
        <v>куб.м</v>
      </c>
      <c r="G63" s="73" t="str">
        <f>'Николаева 22'!D68</f>
        <v>куб.м</v>
      </c>
      <c r="H63" s="73" t="str">
        <f>'Николаева 31'!D68</f>
        <v>куб.м</v>
      </c>
      <c r="I63" s="73" t="str">
        <f>'Парковая 15'!D68</f>
        <v>куб.м</v>
      </c>
      <c r="J63" s="73" t="str">
        <f>'Парковая 17'!D68</f>
        <v>куб.м</v>
      </c>
      <c r="K63" s="73" t="str">
        <f>'Парковая 19'!D68</f>
        <v>куб.м</v>
      </c>
      <c r="L63" s="73" t="str">
        <f>'Парковая 21'!D68</f>
        <v>куб.м</v>
      </c>
      <c r="M63" s="73" t="str">
        <f>'Расковой 3'!D68</f>
        <v>куб.м</v>
      </c>
      <c r="N63" s="73" t="str">
        <f>'Расковой 5'!D68</f>
        <v>куб.м</v>
      </c>
      <c r="O63" s="73" t="str">
        <f>'Расковой 7'!D68</f>
        <v>куб.м</v>
      </c>
      <c r="P63" s="73" t="str">
        <f>'Расковой 9'!D68</f>
        <v>куб.м</v>
      </c>
      <c r="Q63" s="73" t="str">
        <f>'Расковой 11'!D68</f>
        <v>куб.м</v>
      </c>
      <c r="R63" s="73" t="str">
        <f>'Расковой 13'!D68</f>
        <v>куб.м</v>
      </c>
      <c r="S63" s="73" t="str">
        <f>'Расковой 15'!D68</f>
        <v>куб.м</v>
      </c>
      <c r="T63" s="73" t="str">
        <f>'Расковой 17'!D68</f>
        <v>куб.м</v>
      </c>
      <c r="U63" s="73" t="str">
        <f>'Расковой 21'!D68</f>
        <v>куб.м</v>
      </c>
      <c r="V63" s="73" t="str">
        <f>'Советская 4-1'!D68</f>
        <v>куб.м</v>
      </c>
      <c r="W63" s="73" t="str">
        <f>'Советская 6-2'!D68</f>
        <v>куб.м</v>
      </c>
      <c r="X63" s="73" t="str">
        <f>'Чернышевского 3'!D68</f>
        <v>куб.м</v>
      </c>
      <c r="Y63" s="73" t="str">
        <f>'Чернышевского 4'!D68</f>
        <v>куб.м</v>
      </c>
      <c r="Z63" s="73" t="str">
        <f>'Чернышевского 5'!D68</f>
        <v>куб.м</v>
      </c>
      <c r="AA63" s="73" t="str">
        <f>'Чернышевского 6'!D68</f>
        <v>куб.м</v>
      </c>
      <c r="AB63" s="73" t="str">
        <f>'Чернышевского 7'!D68</f>
        <v>куб.м</v>
      </c>
      <c r="AC63" s="73" t="str">
        <f>'Чернышевского 8'!D68</f>
        <v>куб.м</v>
      </c>
      <c r="AD63" s="73" t="str">
        <f>'Чернышевского 9'!D68</f>
        <v>куб.м</v>
      </c>
      <c r="AE63" s="73" t="str">
        <f>'Чернышевского 9а'!D68</f>
        <v>куб.м</v>
      </c>
      <c r="AF63" s="73" t="str">
        <f>'Чернышевского 10'!D68</f>
        <v>куб.м</v>
      </c>
      <c r="AG63" s="73" t="str">
        <f>'Чернышевского 10а'!D68</f>
        <v>куб.м</v>
      </c>
      <c r="AH63" s="73" t="str">
        <f>'Чернышевского 11'!D68</f>
        <v>куб.м</v>
      </c>
      <c r="AI63" s="73" t="str">
        <f>'Чернышевского 12'!D68</f>
        <v>куб.м</v>
      </c>
      <c r="AJ63" s="73" t="str">
        <f>'Чернышевского 12а'!D68</f>
        <v>куб.м</v>
      </c>
      <c r="AK63" s="73" t="str">
        <f>'Чернышевского 13'!D68</f>
        <v>куб.м</v>
      </c>
      <c r="AL63" s="73" t="str">
        <f>'Чернышевского 15'!D68</f>
        <v>куб.м</v>
      </c>
      <c r="AM63" s="73" t="str">
        <f>'Чернышевского 19'!D68</f>
        <v>куб.м</v>
      </c>
      <c r="AN63" s="73" t="str">
        <f>'Чернышевского 21'!D68</f>
        <v>куб.м</v>
      </c>
      <c r="AO63" s="73" t="str">
        <f>'Чернышевского 22'!D68</f>
        <v>куб.м</v>
      </c>
      <c r="AP63" s="73" t="str">
        <f>'Чернышевского 24'!D68</f>
        <v>куб.м</v>
      </c>
      <c r="AQ63" s="73" t="str">
        <f>'Чернышевского 25'!D68</f>
        <v>куб.м</v>
      </c>
      <c r="AR63" s="73">
        <f t="shared" si="0"/>
        <v>0</v>
      </c>
    </row>
    <row r="64" spans="1:44" ht="16.5" customHeight="1">
      <c r="A64" s="21" t="s">
        <v>118</v>
      </c>
      <c r="B64" s="117" t="s">
        <v>89</v>
      </c>
      <c r="C64" s="17" t="s">
        <v>90</v>
      </c>
      <c r="D64" s="20">
        <f>'Николаева 8'!D69</f>
        <v>3421.490101757632</v>
      </c>
      <c r="E64" s="73">
        <f>'Николаева 12'!D69</f>
        <v>927.5100076982294</v>
      </c>
      <c r="F64" s="73">
        <f>'Николаева 14'!D69</f>
        <v>992.3637413394919</v>
      </c>
      <c r="G64" s="73">
        <f>'Николаева 22'!D69</f>
        <v>1570.0442648190915</v>
      </c>
      <c r="H64" s="73">
        <f>'Николаева 31'!D69</f>
        <v>3518.74812967581</v>
      </c>
      <c r="I64" s="73">
        <f>'Парковая 15'!D69</f>
        <v>1785.6714153561518</v>
      </c>
      <c r="J64" s="73">
        <f>'Парковая 17'!D69</f>
        <v>2682.6841813135984</v>
      </c>
      <c r="K64" s="73">
        <f>'Парковая 19'!D69</f>
        <v>869.4387990762125</v>
      </c>
      <c r="L64" s="73">
        <f>'Парковая 21'!D69</f>
        <v>1365.8729792147806</v>
      </c>
      <c r="M64" s="73">
        <f>'Расковой 3'!D69</f>
        <v>2602.019981498612</v>
      </c>
      <c r="N64" s="73">
        <f>'Расковой 5'!D69</f>
        <v>725.6096997690531</v>
      </c>
      <c r="O64" s="73">
        <f>'Расковой 7'!D69</f>
        <v>783.9642032332563</v>
      </c>
      <c r="P64" s="73">
        <f>'Расковой 9'!D69</f>
        <v>2809.6062904717855</v>
      </c>
      <c r="Q64" s="73">
        <f>'Расковой 11'!D69</f>
        <v>3925.3147086031454</v>
      </c>
      <c r="R64" s="73">
        <f>'Расковой 13'!D69</f>
        <v>1834.0070305272898</v>
      </c>
      <c r="S64" s="73">
        <f>'Расковой 15'!D69</f>
        <v>2610.70046253469</v>
      </c>
      <c r="T64" s="73">
        <f>'Расковой 17'!D69</f>
        <v>1973.822386679001</v>
      </c>
      <c r="U64" s="73">
        <f>'Расковой 21'!D69</f>
        <v>1685.9304347826087</v>
      </c>
      <c r="V64" s="73">
        <f>'Советская 4-1'!D69</f>
        <v>2969.8497687326553</v>
      </c>
      <c r="W64" s="73">
        <f>'Советская 6-2'!D69</f>
        <v>2905.059976094903</v>
      </c>
      <c r="X64" s="73">
        <f>'Чернышевского 3'!D69</f>
        <v>793.5527328714395</v>
      </c>
      <c r="Y64" s="73">
        <f>'Чернышевского 4'!D69</f>
        <v>1882.8066604995374</v>
      </c>
      <c r="Z64" s="73">
        <f>'Чернышевского 5'!D69</f>
        <v>1668.9531914893619</v>
      </c>
      <c r="AA64" s="73">
        <f>'Чернышевского 6'!D69</f>
        <v>927.2332563510392</v>
      </c>
      <c r="AB64" s="73">
        <f>'Чернышевского 7'!D69</f>
        <v>696.2128560431102</v>
      </c>
      <c r="AC64" s="73">
        <f>'Чернышевского 8'!D69</f>
        <v>864.0369515011547</v>
      </c>
      <c r="AD64" s="73">
        <f>'Чернышевского 9'!D69</f>
        <v>2029.8479185938945</v>
      </c>
      <c r="AE64" s="73">
        <f>'Чернышевского 9а'!D69</f>
        <v>775.2571208622016</v>
      </c>
      <c r="AF64" s="73">
        <f>'Чернышевского 10'!D69</f>
        <v>1101.657428791378</v>
      </c>
      <c r="AG64" s="73">
        <f>'Чернышевского 10а'!D69</f>
        <v>1079.2602001539647</v>
      </c>
      <c r="AH64" s="73">
        <f>'Чернышевского 11'!D69</f>
        <v>4208.955041628122</v>
      </c>
      <c r="AI64" s="73">
        <f>'Чернышевского 12'!D69</f>
        <v>1444.3189639222942</v>
      </c>
      <c r="AJ64" s="73">
        <f>'Чернышевского 12а'!D69</f>
        <v>1319.8734505087882</v>
      </c>
      <c r="AK64" s="73">
        <f>'Чернышевского 13'!D69</f>
        <v>1273.0827012025902</v>
      </c>
      <c r="AL64" s="73">
        <f>'Чернышевского 15'!D69</f>
        <v>2431.3039777983354</v>
      </c>
      <c r="AM64" s="73">
        <f>'Чернышевского 19'!D69</f>
        <v>3478.534320074006</v>
      </c>
      <c r="AN64" s="73">
        <f>'Чернышевского 21'!D69</f>
        <v>2704.004810360777</v>
      </c>
      <c r="AO64" s="73">
        <f>'Чернышевского 22'!D69</f>
        <v>3109.3047178538395</v>
      </c>
      <c r="AP64" s="73">
        <f>'Чернышевского 24'!D69</f>
        <v>2420.381498612396</v>
      </c>
      <c r="AQ64" s="73">
        <f>'Чернышевского 25'!D69</f>
        <v>1564.3670675300648</v>
      </c>
      <c r="AR64" s="73">
        <f t="shared" si="0"/>
        <v>77732.65342982628</v>
      </c>
    </row>
    <row r="65" spans="1:44" ht="16.5" customHeight="1">
      <c r="A65" s="21" t="s">
        <v>119</v>
      </c>
      <c r="B65" s="117" t="s">
        <v>92</v>
      </c>
      <c r="C65" s="17" t="s">
        <v>16</v>
      </c>
      <c r="D65" s="20">
        <f>'Николаева 8'!D70</f>
        <v>50224.25</v>
      </c>
      <c r="E65" s="73">
        <f>'Николаева 12'!D70</f>
        <v>12965.78</v>
      </c>
      <c r="F65" s="73">
        <f>'Николаева 14'!D70</f>
        <v>13847.22</v>
      </c>
      <c r="G65" s="73">
        <f>'Николаева 22'!D70</f>
        <v>21947.79</v>
      </c>
      <c r="H65" s="73">
        <f>'Николаева 31'!D70</f>
        <v>53527.56</v>
      </c>
      <c r="I65" s="73">
        <f>'Парковая 15'!D70</f>
        <v>26223.95</v>
      </c>
      <c r="J65" s="73">
        <f>'Парковая 17'!D70</f>
        <v>39410.4</v>
      </c>
      <c r="K65" s="73">
        <f>'Парковая 19'!D70</f>
        <v>12153.96</v>
      </c>
      <c r="L65" s="73">
        <f>'Парковая 21'!D70</f>
        <v>19093.75</v>
      </c>
      <c r="M65" s="73">
        <f>'Расковой 3'!D70</f>
        <v>38248.06</v>
      </c>
      <c r="N65" s="73">
        <f>'Расковой 5'!D70</f>
        <v>10143.42</v>
      </c>
      <c r="O65" s="73">
        <f>'Расковой 7'!D70</f>
        <v>10959.1</v>
      </c>
      <c r="P65" s="73">
        <f>'Расковой 9'!D70</f>
        <v>41247.86</v>
      </c>
      <c r="Q65" s="73">
        <f>'Расковой 11'!D70</f>
        <v>57679.52</v>
      </c>
      <c r="R65" s="73">
        <f>'Расковой 13'!D70</f>
        <v>26940.25</v>
      </c>
      <c r="S65" s="73">
        <f>'Расковой 15'!D70</f>
        <v>38344.83</v>
      </c>
      <c r="T65" s="73">
        <f>'Расковой 17'!D70</f>
        <v>28971.59</v>
      </c>
      <c r="U65" s="73">
        <f>'Расковой 21'!D70</f>
        <v>24768.58</v>
      </c>
      <c r="V65" s="73">
        <f>'Советская 4-1'!D70</f>
        <v>43609.19</v>
      </c>
      <c r="W65" s="73">
        <f>'Советская 6-2'!D70</f>
        <v>44737.49</v>
      </c>
      <c r="X65" s="73">
        <f>'Чернышевского 3'!D70</f>
        <v>11093.3</v>
      </c>
      <c r="Y65" s="73">
        <f>'Чернышевского 4'!D70</f>
        <v>27668.94</v>
      </c>
      <c r="Z65" s="73">
        <f>'Чернышевского 5'!D70</f>
        <v>24532.24</v>
      </c>
      <c r="AA65" s="73">
        <f>'Чернышевского 6'!D70</f>
        <v>12962.04</v>
      </c>
      <c r="AB65" s="73">
        <f>'Чернышевского 7'!D70</f>
        <v>9732.46</v>
      </c>
      <c r="AC65" s="73">
        <f>'Чернышевского 8'!D70</f>
        <v>12078.48</v>
      </c>
      <c r="AD65" s="73">
        <f>'Чернышевского 9'!D70</f>
        <v>29825.35</v>
      </c>
      <c r="AE65" s="73">
        <f>'Чернышевского 9а'!D70</f>
        <v>10823.02</v>
      </c>
      <c r="AF65" s="73">
        <f>'Чернышевского 10'!D70</f>
        <v>15400.2</v>
      </c>
      <c r="AG65" s="73">
        <f>'Чернышевского 10а'!D70</f>
        <v>15087.15</v>
      </c>
      <c r="AH65" s="73">
        <f>'Чернышевского 11'!D70</f>
        <v>61802.68</v>
      </c>
      <c r="AI65" s="73">
        <f>'Чернышевского 12'!D70</f>
        <v>21208.05</v>
      </c>
      <c r="AJ65" s="73">
        <f>'Чернышевского 12а'!D70</f>
        <v>19395.47</v>
      </c>
      <c r="AK65" s="73">
        <f>'Чернышевского 13'!D70</f>
        <v>18699.97</v>
      </c>
      <c r="AL65" s="73">
        <f>'Чернышевского 15'!D70</f>
        <v>35715.52</v>
      </c>
      <c r="AM65" s="73">
        <f>'Чернышевского 19'!D70</f>
        <v>51073.77</v>
      </c>
      <c r="AN65" s="73">
        <f>'Чернышевского 21'!D70</f>
        <v>39737.39</v>
      </c>
      <c r="AO65" s="73">
        <f>'Чернышевского 22'!D70</f>
        <v>45675.8</v>
      </c>
      <c r="AP65" s="73">
        <f>'Чернышевского 24'!D70</f>
        <v>35547.81</v>
      </c>
      <c r="AQ65" s="73">
        <f>'Чернышевского 25'!D70</f>
        <v>22966.53</v>
      </c>
      <c r="AR65" s="73">
        <f t="shared" si="0"/>
        <v>1136070.7200000002</v>
      </c>
    </row>
    <row r="66" spans="1:44" ht="16.5" customHeight="1">
      <c r="A66" s="21" t="s">
        <v>120</v>
      </c>
      <c r="B66" s="116" t="s">
        <v>94</v>
      </c>
      <c r="C66" s="17" t="s">
        <v>16</v>
      </c>
      <c r="D66" s="20">
        <f>'Николаева 8'!D71</f>
        <v>41479.25</v>
      </c>
      <c r="E66" s="73">
        <f>'Николаева 12'!D71</f>
        <v>15587.13</v>
      </c>
      <c r="F66" s="73">
        <f>'Николаева 14'!D71</f>
        <v>28984.4</v>
      </c>
      <c r="G66" s="73">
        <f>'Николаева 22'!D71</f>
        <v>24189.55</v>
      </c>
      <c r="H66" s="73">
        <f>'Николаева 31'!D71</f>
        <v>48969.93</v>
      </c>
      <c r="I66" s="73">
        <f>'Парковая 15'!D71</f>
        <v>17158.13</v>
      </c>
      <c r="J66" s="73">
        <f>'Парковая 17'!D71</f>
        <v>39519.36</v>
      </c>
      <c r="K66" s="73">
        <f>'Парковая 19'!D71</f>
        <v>14052.8</v>
      </c>
      <c r="L66" s="73">
        <f>'Парковая 21'!D71</f>
        <v>35681.93</v>
      </c>
      <c r="M66" s="73">
        <f>'Расковой 3'!D71</f>
        <v>35361.03</v>
      </c>
      <c r="N66" s="73">
        <f>'Расковой 5'!D71</f>
        <v>16582.19</v>
      </c>
      <c r="O66" s="73">
        <f>'Расковой 7'!D71</f>
        <v>19082.49</v>
      </c>
      <c r="P66" s="73">
        <f>'Расковой 9'!D71</f>
        <v>33993.89</v>
      </c>
      <c r="Q66" s="73">
        <f>'Расковой 11'!D71</f>
        <v>45297.74</v>
      </c>
      <c r="R66" s="73">
        <f>'Расковой 13'!D71</f>
        <v>27660.05</v>
      </c>
      <c r="S66" s="73">
        <f>'Расковой 15'!D71</f>
        <v>27823.67</v>
      </c>
      <c r="T66" s="73">
        <f>'Расковой 17'!D71</f>
        <v>22384.14</v>
      </c>
      <c r="U66" s="73">
        <f>'Расковой 21'!D71</f>
        <v>14613.55</v>
      </c>
      <c r="V66" s="73">
        <f>'Советская 4-1'!D71</f>
        <v>32589.32</v>
      </c>
      <c r="W66" s="73">
        <f>'Советская 6-2'!D71</f>
        <v>34583.52</v>
      </c>
      <c r="X66" s="73">
        <f>'Чернышевского 3'!D71</f>
        <v>21506.66</v>
      </c>
      <c r="Y66" s="73">
        <f>'Чернышевского 4'!D71</f>
        <v>20464.14</v>
      </c>
      <c r="Z66" s="73">
        <f>'Чернышевского 5'!D71</f>
        <v>20223.57</v>
      </c>
      <c r="AA66" s="73">
        <f>'Чернышевского 6'!D71</f>
        <v>15004.6</v>
      </c>
      <c r="AB66" s="73">
        <f>'Чернышевского 7'!D71</f>
        <v>16602.7</v>
      </c>
      <c r="AC66" s="73">
        <f>'Чернышевского 8'!D71</f>
        <v>14483.59</v>
      </c>
      <c r="AD66" s="73">
        <f>'Чернышевского 9'!D71</f>
        <v>18249.19</v>
      </c>
      <c r="AE66" s="73">
        <f>'Чернышевского 9а'!D71</f>
        <v>17347.57</v>
      </c>
      <c r="AF66" s="73">
        <f>'Чернышевского 10'!D71</f>
        <v>40538.39</v>
      </c>
      <c r="AG66" s="73">
        <f>'Чернышевского 10а'!D71</f>
        <v>22463.2</v>
      </c>
      <c r="AH66" s="73">
        <f>'Чернышевского 11'!D71</f>
        <v>49180.95</v>
      </c>
      <c r="AI66" s="73">
        <f>'Чернышевского 12'!D71</f>
        <v>24146.07</v>
      </c>
      <c r="AJ66" s="73">
        <f>'Чернышевского 12а'!D71</f>
        <v>17456.84</v>
      </c>
      <c r="AK66" s="73">
        <f>'Чернышевского 13'!D71</f>
        <v>15436.21</v>
      </c>
      <c r="AL66" s="73">
        <f>'Чернышевского 15'!D71</f>
        <v>31834.75</v>
      </c>
      <c r="AM66" s="73">
        <f>'Чернышевского 19'!D71</f>
        <v>49907.17</v>
      </c>
      <c r="AN66" s="73">
        <f>'Чернышевского 21'!D71</f>
        <v>33878.03</v>
      </c>
      <c r="AO66" s="73">
        <f>'Чернышевского 22'!D71</f>
        <v>41469.49</v>
      </c>
      <c r="AP66" s="73">
        <f>'Чернышевского 24'!D71</f>
        <v>24746.7</v>
      </c>
      <c r="AQ66" s="73">
        <f>'Чернышевского 25'!D71</f>
        <v>21564.48</v>
      </c>
      <c r="AR66" s="73">
        <f t="shared" si="0"/>
        <v>1092098.3699999996</v>
      </c>
    </row>
    <row r="67" spans="1:44" ht="16.5" customHeight="1">
      <c r="A67" s="21" t="s">
        <v>121</v>
      </c>
      <c r="B67" s="116" t="s">
        <v>96</v>
      </c>
      <c r="C67" s="17" t="s">
        <v>16</v>
      </c>
      <c r="D67" s="20">
        <f>'Николаева 8'!D72</f>
        <v>23518.94</v>
      </c>
      <c r="E67" s="73">
        <f>'Николаева 12'!D72</f>
        <v>0</v>
      </c>
      <c r="F67" s="73">
        <f>'Николаева 14'!D72</f>
        <v>0</v>
      </c>
      <c r="G67" s="73">
        <f>'Николаева 22'!D72</f>
        <v>0</v>
      </c>
      <c r="H67" s="73">
        <f>'Николаева 31'!D72</f>
        <v>4557.63</v>
      </c>
      <c r="I67" s="73">
        <f>'Парковая 15'!D72</f>
        <v>30281.54</v>
      </c>
      <c r="J67" s="73">
        <f>'Парковая 17'!D72</f>
        <v>10929.46</v>
      </c>
      <c r="K67" s="73">
        <f>'Парковая 19'!D72</f>
        <v>0</v>
      </c>
      <c r="L67" s="73">
        <f>'Парковая 21'!D72</f>
        <v>0</v>
      </c>
      <c r="M67" s="73">
        <f>'Расковой 3'!D72</f>
        <v>19364.76</v>
      </c>
      <c r="N67" s="73">
        <f>'Расковой 5'!D72</f>
        <v>0</v>
      </c>
      <c r="O67" s="73">
        <f>'Расковой 7'!D72</f>
        <v>0</v>
      </c>
      <c r="P67" s="73">
        <f>'Расковой 9'!D72</f>
        <v>18421.9</v>
      </c>
      <c r="Q67" s="73">
        <f>'Расковой 11'!D72</f>
        <v>45390.61</v>
      </c>
      <c r="R67" s="73">
        <f>'Расковой 13'!D72</f>
        <v>447.34</v>
      </c>
      <c r="S67" s="73">
        <f>'Расковой 15'!D72</f>
        <v>43011.61</v>
      </c>
      <c r="T67" s="73">
        <f>'Расковой 17'!D72</f>
        <v>11919.46</v>
      </c>
      <c r="U67" s="73">
        <f>'Расковой 21'!D72</f>
        <v>25775.98</v>
      </c>
      <c r="V67" s="73">
        <f>'Советская 4-1'!D72</f>
        <v>31340.07</v>
      </c>
      <c r="W67" s="73">
        <f>'Советская 6-2'!D72</f>
        <v>10153.97</v>
      </c>
      <c r="X67" s="73">
        <f>'Чернышевского 3'!D72</f>
        <v>0</v>
      </c>
      <c r="Y67" s="73">
        <f>'Чернышевского 4'!D72</f>
        <v>14100.17</v>
      </c>
      <c r="Z67" s="73">
        <f>'Чернышевского 5'!D72</f>
        <v>12934</v>
      </c>
      <c r="AA67" s="73">
        <f>'Чернышевского 6'!D72</f>
        <v>0</v>
      </c>
      <c r="AB67" s="73">
        <f>'Чернышевского 7'!D72</f>
        <v>0</v>
      </c>
      <c r="AC67" s="73">
        <f>'Чернышевского 8'!D72</f>
        <v>0</v>
      </c>
      <c r="AD67" s="73">
        <f>'Чернышевского 9'!D72</f>
        <v>33321.56</v>
      </c>
      <c r="AE67" s="73">
        <f>'Чернышевского 9а'!D72</f>
        <v>0</v>
      </c>
      <c r="AF67" s="73">
        <f>'Чернышевского 10'!D72</f>
        <v>0</v>
      </c>
      <c r="AG67" s="73">
        <f>'Чернышевского 10а'!D72</f>
        <v>0</v>
      </c>
      <c r="AH67" s="73">
        <f>'Чернышевского 11'!D72</f>
        <v>38800.56</v>
      </c>
      <c r="AI67" s="73">
        <f>'Чернышевского 12'!D72</f>
        <v>577.01</v>
      </c>
      <c r="AJ67" s="73">
        <f>'Чернышевского 12а'!D72</f>
        <v>9124.74</v>
      </c>
      <c r="AK67" s="73">
        <f>'Чернышевского 13'!D72</f>
        <v>7314.72</v>
      </c>
      <c r="AL67" s="73">
        <f>'Чернышевского 15'!D72</f>
        <v>9942.78</v>
      </c>
      <c r="AM67" s="73">
        <f>'Чернышевского 19'!D72</f>
        <v>16326.53</v>
      </c>
      <c r="AN67" s="73">
        <f>'Чернышевского 21'!D72</f>
        <v>10431.98</v>
      </c>
      <c r="AO67" s="73">
        <f>'Чернышевского 22'!D72</f>
        <v>13333.62</v>
      </c>
      <c r="AP67" s="73">
        <f>'Чернышевского 24'!D72</f>
        <v>31517.69</v>
      </c>
      <c r="AQ67" s="73">
        <f>'Чернышевского 25'!D72</f>
        <v>2706.46</v>
      </c>
      <c r="AR67" s="73">
        <f t="shared" si="0"/>
        <v>475545.09</v>
      </c>
    </row>
    <row r="68" spans="1:44" ht="36" customHeight="1">
      <c r="A68" s="21" t="s">
        <v>122</v>
      </c>
      <c r="B68" s="116" t="s">
        <v>98</v>
      </c>
      <c r="C68" s="17" t="s">
        <v>16</v>
      </c>
      <c r="D68" s="20">
        <f>'Николаева 8'!D73</f>
        <v>50224.25</v>
      </c>
      <c r="E68" s="73">
        <f>'Николаева 12'!D73</f>
        <v>12965.78</v>
      </c>
      <c r="F68" s="73">
        <f>'Николаева 14'!D73</f>
        <v>13847.22</v>
      </c>
      <c r="G68" s="73">
        <f>'Николаева 22'!D73</f>
        <v>21947.79</v>
      </c>
      <c r="H68" s="73">
        <f>'Николаева 31'!D73</f>
        <v>53527.7</v>
      </c>
      <c r="I68" s="73">
        <f>'Парковая 15'!D73</f>
        <v>26223.95</v>
      </c>
      <c r="J68" s="73">
        <f>'Парковая 17'!D73</f>
        <v>39410.4</v>
      </c>
      <c r="K68" s="73">
        <f>'Парковая 19'!D73</f>
        <v>12153.96</v>
      </c>
      <c r="L68" s="73">
        <f>'Парковая 21'!D73</f>
        <v>19093.75</v>
      </c>
      <c r="M68" s="73">
        <f>'Расковой 3'!D73</f>
        <v>38248.06</v>
      </c>
      <c r="N68" s="73">
        <f>'Расковой 5'!D73</f>
        <v>10143.42</v>
      </c>
      <c r="O68" s="73">
        <f>'Расковой 7'!D73</f>
        <v>10959.1</v>
      </c>
      <c r="P68" s="73">
        <f>'Расковой 9'!D73</f>
        <v>41247.86</v>
      </c>
      <c r="Q68" s="73">
        <f>'Расковой 11'!D73</f>
        <v>57679.52</v>
      </c>
      <c r="R68" s="73">
        <f>'Расковой 13'!D73</f>
        <v>26940.25</v>
      </c>
      <c r="S68" s="73">
        <f>'Расковой 15'!D73</f>
        <v>38344.83</v>
      </c>
      <c r="T68" s="73">
        <f>'Расковой 17'!D73</f>
        <v>28971.59</v>
      </c>
      <c r="U68" s="73">
        <f>'Расковой 21'!D73</f>
        <v>24768.58</v>
      </c>
      <c r="V68" s="73">
        <f>'Советская 4-1'!D73</f>
        <v>43609.19</v>
      </c>
      <c r="W68" s="73">
        <f>'Советская 6-2'!D73</f>
        <v>44737.49</v>
      </c>
      <c r="X68" s="73">
        <f>'Чернышевского 3'!D73</f>
        <v>11093.3</v>
      </c>
      <c r="Y68" s="73">
        <f>'Чернышевского 4'!D73</f>
        <v>27668.94</v>
      </c>
      <c r="Z68" s="73">
        <f>'Чернышевского 5'!D73</f>
        <v>24532.24</v>
      </c>
      <c r="AA68" s="73">
        <f>'Чернышевского 6'!D73</f>
        <v>12962.04</v>
      </c>
      <c r="AB68" s="73">
        <f>'Чернышевского 7'!D73</f>
        <v>9732.46</v>
      </c>
      <c r="AC68" s="73">
        <f>'Чернышевского 8'!D73</f>
        <v>12078.48</v>
      </c>
      <c r="AD68" s="73">
        <f>'Чернышевского 9'!D73</f>
        <v>29825.35</v>
      </c>
      <c r="AE68" s="73">
        <f>'Чернышевского 9а'!D73</f>
        <v>10823.02</v>
      </c>
      <c r="AF68" s="73">
        <f>'Чернышевского 10'!D73</f>
        <v>15400.2</v>
      </c>
      <c r="AG68" s="73">
        <f>'Чернышевского 10а'!D73</f>
        <v>15087.15</v>
      </c>
      <c r="AH68" s="73">
        <f>'Чернышевского 11'!D73</f>
        <v>61802.68</v>
      </c>
      <c r="AI68" s="73">
        <f>'Чернышевского 12'!D73</f>
        <v>21208.05</v>
      </c>
      <c r="AJ68" s="73">
        <f>'Чернышевского 12а'!D73</f>
        <v>19395.47</v>
      </c>
      <c r="AK68" s="73">
        <f>'Чернышевского 13'!D73</f>
        <v>18699.97</v>
      </c>
      <c r="AL68" s="73">
        <f>'Чернышевского 15'!D73</f>
        <v>35715.52</v>
      </c>
      <c r="AM68" s="73">
        <f>'Чернышевского 19'!D73</f>
        <v>51073.77</v>
      </c>
      <c r="AN68" s="73">
        <f>'Чернышевского 21'!D73</f>
        <v>39737.39</v>
      </c>
      <c r="AO68" s="73">
        <f>'Чернышевского 22'!D73</f>
        <v>45675.8</v>
      </c>
      <c r="AP68" s="73">
        <f>'Чернышевского 24'!D73</f>
        <v>35547.81</v>
      </c>
      <c r="AQ68" s="73">
        <f>'Чернышевского 25'!D73</f>
        <v>22966.53</v>
      </c>
      <c r="AR68" s="73">
        <f aca="true" t="shared" si="1" ref="AR68:AR90">SUM(D68:AQ68)</f>
        <v>1136070.86</v>
      </c>
    </row>
    <row r="69" spans="1:44" ht="30.75" customHeight="1">
      <c r="A69" s="21" t="s">
        <v>123</v>
      </c>
      <c r="B69" s="116" t="s">
        <v>100</v>
      </c>
      <c r="C69" s="17" t="s">
        <v>16</v>
      </c>
      <c r="D69" s="20">
        <f>'Николаева 8'!D74</f>
        <v>66702.2</v>
      </c>
      <c r="E69" s="73">
        <f>'Николаева 12'!D74</f>
        <v>17219.69</v>
      </c>
      <c r="F69" s="73">
        <f>'Николаева 14'!D74</f>
        <v>18390.32</v>
      </c>
      <c r="G69" s="73">
        <f>'Николаева 22'!D74</f>
        <v>29148.59</v>
      </c>
      <c r="H69" s="73">
        <f>'Николаева 31'!D74</f>
        <v>35517.92</v>
      </c>
      <c r="I69" s="73">
        <f>'Парковая 15'!D74</f>
        <v>34827.7</v>
      </c>
      <c r="J69" s="73">
        <f>'Парковая 17'!D74</f>
        <v>52340.46</v>
      </c>
      <c r="K69" s="73">
        <f>'Парковая 19'!D74</f>
        <v>16141.52</v>
      </c>
      <c r="L69" s="73">
        <f>'Парковая 21'!D74</f>
        <v>25358.17</v>
      </c>
      <c r="M69" s="73">
        <f>'Расковой 3'!D74</f>
        <v>50796.77</v>
      </c>
      <c r="N69" s="73">
        <f>'Расковой 5'!D74</f>
        <v>13471.35</v>
      </c>
      <c r="O69" s="73">
        <f>'Расковой 7'!D74</f>
        <v>14554.64</v>
      </c>
      <c r="P69" s="73">
        <f>'Расковой 9'!D74</f>
        <v>54780.77</v>
      </c>
      <c r="Q69" s="73">
        <f>'Расковой 11'!D74</f>
        <v>76603.45</v>
      </c>
      <c r="R69" s="73">
        <f>'Расковой 13'!D74</f>
        <v>35779.01</v>
      </c>
      <c r="S69" s="73">
        <f>'Расковой 15'!D74</f>
        <v>50925.29</v>
      </c>
      <c r="T69" s="73">
        <f>'Расковой 17'!D74</f>
        <v>38476.81</v>
      </c>
      <c r="U69" s="73">
        <f>'Расковой 21'!D74</f>
        <v>32894.84</v>
      </c>
      <c r="V69" s="73">
        <f>'Советская 4-1'!D74</f>
        <v>57916.82</v>
      </c>
      <c r="W69" s="73">
        <f>'Советская 6-2'!D74</f>
        <v>59415.3</v>
      </c>
      <c r="X69" s="73">
        <f>'Чернышевского 3'!D74</f>
        <v>14732.87</v>
      </c>
      <c r="Y69" s="73">
        <f>'Чернышевского 4'!D74</f>
        <v>36746.77</v>
      </c>
      <c r="Z69" s="73">
        <f>'Чернышевского 5'!D74</f>
        <v>32580.96</v>
      </c>
      <c r="AA69" s="73">
        <f>'Чернышевского 6'!D74</f>
        <v>17214.72</v>
      </c>
      <c r="AB69" s="73">
        <f>'Чернышевского 7'!D74</f>
        <v>12925.56</v>
      </c>
      <c r="AC69" s="73">
        <f>'Чернышевского 8'!D74</f>
        <v>16041.28</v>
      </c>
      <c r="AD69" s="73">
        <f>'Чернышевского 9'!D74</f>
        <v>39610.68</v>
      </c>
      <c r="AE69" s="73">
        <f>'Чернышевского 9а'!D74</f>
        <v>14373.92</v>
      </c>
      <c r="AF69" s="73">
        <f>'Чернышевского 10'!D74</f>
        <v>20452.81</v>
      </c>
      <c r="AG69" s="73">
        <f>'Чернышевского 10а'!D74</f>
        <v>20037.06</v>
      </c>
      <c r="AH69" s="73">
        <f>'Чернышевского 11'!D74</f>
        <v>82079.37</v>
      </c>
      <c r="AI69" s="73">
        <f>'Чернышевского 12'!D74</f>
        <v>28166.15</v>
      </c>
      <c r="AJ69" s="73">
        <f>'Чернышевского 12а'!D74</f>
        <v>25758.88</v>
      </c>
      <c r="AK69" s="73">
        <f>'Чернышевского 13'!D74</f>
        <v>24835.2</v>
      </c>
      <c r="AL69" s="73">
        <f>'Чернышевского 15'!D74</f>
        <v>47433.34</v>
      </c>
      <c r="AM69" s="73">
        <f>'Чернышевского 19'!D74</f>
        <v>67830.44</v>
      </c>
      <c r="AN69" s="73">
        <f>'Чернышевского 21'!D74</f>
        <v>52774.73</v>
      </c>
      <c r="AO69" s="73">
        <f>'Чернышевского 22'!D74</f>
        <v>60661.46</v>
      </c>
      <c r="AP69" s="73">
        <f>'Чернышевского 24'!D74</f>
        <v>47210.6</v>
      </c>
      <c r="AQ69" s="73">
        <f>'Чернышевского 25'!D74</f>
        <v>30501.56</v>
      </c>
      <c r="AR69" s="73">
        <f t="shared" si="1"/>
        <v>1473229.98</v>
      </c>
    </row>
    <row r="70" spans="1:44" ht="34.5" customHeight="1">
      <c r="A70" s="21" t="s">
        <v>124</v>
      </c>
      <c r="B70" s="116" t="s">
        <v>102</v>
      </c>
      <c r="C70" s="17" t="s">
        <v>16</v>
      </c>
      <c r="D70" s="20">
        <f>'Николаева 8'!D75</f>
        <v>-2961.52</v>
      </c>
      <c r="E70" s="73">
        <f>'Николаева 12'!D75</f>
        <v>-764.54</v>
      </c>
      <c r="F70" s="73">
        <f>'Николаева 14'!D75</f>
        <v>-816.51</v>
      </c>
      <c r="G70" s="73">
        <f>'Николаева 22'!D75</f>
        <v>-1294.17</v>
      </c>
      <c r="H70" s="73">
        <f>'Николаева 31'!D75</f>
        <v>25431.14</v>
      </c>
      <c r="I70" s="73">
        <f>'Парковая 15'!D75</f>
        <v>-1546.32</v>
      </c>
      <c r="J70" s="73">
        <f>'Парковая 17'!D75</f>
        <v>-2323.87</v>
      </c>
      <c r="K70" s="73">
        <f>'Парковая 19'!D75</f>
        <v>-716.67</v>
      </c>
      <c r="L70" s="73">
        <f>'Парковая 21'!D75</f>
        <v>-1125.88</v>
      </c>
      <c r="M70" s="73">
        <f>'Расковой 3'!D75</f>
        <v>-2255.33</v>
      </c>
      <c r="N70" s="73">
        <f>'Расковой 5'!D75</f>
        <v>-598.12</v>
      </c>
      <c r="O70" s="73">
        <f>'Расковой 7'!D75</f>
        <v>-646.21</v>
      </c>
      <c r="P70" s="73">
        <f>'Расковой 9'!D75</f>
        <v>-2432.22</v>
      </c>
      <c r="Q70" s="73">
        <f>'Расковой 11'!D75</f>
        <v>-3401.13</v>
      </c>
      <c r="R70" s="73">
        <f>'Расковой 13'!D75</f>
        <v>-1588.56</v>
      </c>
      <c r="S70" s="73">
        <f>'Расковой 15'!D75</f>
        <v>-2261.04</v>
      </c>
      <c r="T70" s="73">
        <f>'Расковой 17'!D75</f>
        <v>-1708.34</v>
      </c>
      <c r="U70" s="73">
        <f>'Расковой 21'!D75</f>
        <v>-1460.5</v>
      </c>
      <c r="V70" s="73">
        <f>'Советская 4-1'!D75</f>
        <v>-2571.46</v>
      </c>
      <c r="W70" s="73">
        <f>'Советская 6-2'!D75</f>
        <v>-2637.99</v>
      </c>
      <c r="X70" s="73">
        <f>'Чернышевского 3'!D75</f>
        <v>-654.13</v>
      </c>
      <c r="Y70" s="73">
        <f>'Чернышевского 4'!D75</f>
        <v>-1631.53</v>
      </c>
      <c r="Z70" s="73">
        <f>'Чернышевского 5'!D75</f>
        <v>-1446.57</v>
      </c>
      <c r="AA70" s="73">
        <f>'Чернышевского 6'!D75</f>
        <v>-764.32</v>
      </c>
      <c r="AB70" s="73">
        <f>'Чернышевского 7'!D75</f>
        <v>-573.88</v>
      </c>
      <c r="AC70" s="73">
        <f>'Чернышевского 8'!D75</f>
        <v>-712.22</v>
      </c>
      <c r="AD70" s="73">
        <f>'Чернышевского 9'!D75</f>
        <v>-1758.68</v>
      </c>
      <c r="AE70" s="73">
        <f>'Чернышевского 9а'!D75</f>
        <v>-638.19</v>
      </c>
      <c r="AF70" s="73">
        <f>'Чернышевского 10'!D75</f>
        <v>-908.09</v>
      </c>
      <c r="AG70" s="73">
        <f>'Чернышевского 10а'!D75</f>
        <v>-889.63</v>
      </c>
      <c r="AH70" s="73">
        <f>'Чернышевского 11'!D75</f>
        <v>-3644.26</v>
      </c>
      <c r="AI70" s="73">
        <f>'Чернышевского 12'!D75</f>
        <v>-1250.55</v>
      </c>
      <c r="AJ70" s="73">
        <f>'Чернышевского 12а'!D75</f>
        <v>-1143.67</v>
      </c>
      <c r="AK70" s="73">
        <f>'Чернышевского 13'!D75</f>
        <v>-1102.66</v>
      </c>
      <c r="AL70" s="73">
        <f>'Чернышевского 15'!D75</f>
        <v>-2106</v>
      </c>
      <c r="AM70" s="73">
        <f>'Чернышевского 19'!D75</f>
        <v>-3011.62</v>
      </c>
      <c r="AN70" s="73">
        <f>'Чернышевского 21'!D75</f>
        <v>-2343.15</v>
      </c>
      <c r="AO70" s="73">
        <f>'Чернышевского 22'!D75</f>
        <v>-2693.32</v>
      </c>
      <c r="AP70" s="73">
        <f>'Чернышевского 24'!D75</f>
        <v>-2096.11</v>
      </c>
      <c r="AQ70" s="73">
        <f>'Чернышевского 25'!D75</f>
        <v>-1354.24</v>
      </c>
      <c r="AR70" s="73">
        <f t="shared" si="1"/>
        <v>-38402.06</v>
      </c>
    </row>
    <row r="71" spans="1:44" ht="48" customHeight="1">
      <c r="A71" s="21" t="s">
        <v>125</v>
      </c>
      <c r="B71" s="117" t="s">
        <v>104</v>
      </c>
      <c r="C71" s="17" t="s">
        <v>16</v>
      </c>
      <c r="D71" s="20">
        <f>'Николаева 8'!D76</f>
        <v>0</v>
      </c>
      <c r="E71" s="73">
        <f>'Николаева 12'!D76</f>
        <v>0</v>
      </c>
      <c r="F71" s="73">
        <f>'Николаева 14'!D76</f>
        <v>0</v>
      </c>
      <c r="G71" s="73">
        <f>'Николаева 22'!D76</f>
        <v>0</v>
      </c>
      <c r="H71" s="73">
        <f>'Николаева 31'!D76</f>
        <v>0</v>
      </c>
      <c r="I71" s="73">
        <f>'Парковая 15'!D76</f>
        <v>0</v>
      </c>
      <c r="J71" s="73">
        <f>'Парковая 17'!D76</f>
        <v>0</v>
      </c>
      <c r="K71" s="73">
        <f>'Парковая 19'!D76</f>
        <v>0</v>
      </c>
      <c r="L71" s="73">
        <f>'Парковая 21'!D76</f>
        <v>0</v>
      </c>
      <c r="M71" s="73">
        <f>'Расковой 3'!D76</f>
        <v>0</v>
      </c>
      <c r="N71" s="73">
        <f>'Расковой 5'!D76</f>
        <v>0</v>
      </c>
      <c r="O71" s="73">
        <f>'Расковой 7'!D76</f>
        <v>0</v>
      </c>
      <c r="P71" s="73">
        <f>'Расковой 9'!D76</f>
        <v>0</v>
      </c>
      <c r="Q71" s="73">
        <f>'Расковой 11'!D76</f>
        <v>0</v>
      </c>
      <c r="R71" s="73">
        <f>'Расковой 13'!D76</f>
        <v>0</v>
      </c>
      <c r="S71" s="73">
        <f>'Расковой 15'!D76</f>
        <v>0</v>
      </c>
      <c r="T71" s="73">
        <f>'Расковой 17'!D76</f>
        <v>0</v>
      </c>
      <c r="U71" s="73">
        <f>'Расковой 21'!D76</f>
        <v>0</v>
      </c>
      <c r="V71" s="73">
        <f>'Советская 4-1'!D76</f>
        <v>0</v>
      </c>
      <c r="W71" s="73">
        <f>'Советская 6-2'!D76</f>
        <v>0</v>
      </c>
      <c r="X71" s="73">
        <f>'Чернышевского 3'!D76</f>
        <v>0</v>
      </c>
      <c r="Y71" s="73">
        <f>'Чернышевского 4'!D76</f>
        <v>0</v>
      </c>
      <c r="Z71" s="73">
        <f>'Чернышевского 5'!D76</f>
        <v>0</v>
      </c>
      <c r="AA71" s="73">
        <f>'Чернышевского 6'!D76</f>
        <v>0</v>
      </c>
      <c r="AB71" s="73">
        <f>'Чернышевского 7'!D76</f>
        <v>0</v>
      </c>
      <c r="AC71" s="73">
        <f>'Чернышевского 8'!D76</f>
        <v>0</v>
      </c>
      <c r="AD71" s="73">
        <f>'Чернышевского 9'!D76</f>
        <v>0</v>
      </c>
      <c r="AE71" s="73">
        <f>'Чернышевского 9а'!D76</f>
        <v>0</v>
      </c>
      <c r="AF71" s="73">
        <f>'Чернышевского 10'!D76</f>
        <v>0</v>
      </c>
      <c r="AG71" s="73">
        <f>'Чернышевского 10а'!D76</f>
        <v>0</v>
      </c>
      <c r="AH71" s="73">
        <f>'Чернышевского 11'!D76</f>
        <v>0</v>
      </c>
      <c r="AI71" s="73">
        <f>'Чернышевского 12'!D76</f>
        <v>0</v>
      </c>
      <c r="AJ71" s="73">
        <f>'Чернышевского 12а'!D76</f>
        <v>0</v>
      </c>
      <c r="AK71" s="73">
        <f>'Чернышевского 13'!D76</f>
        <v>0</v>
      </c>
      <c r="AL71" s="73">
        <f>'Чернышевского 15'!D76</f>
        <v>0</v>
      </c>
      <c r="AM71" s="73">
        <f>'Чернышевского 19'!D76</f>
        <v>0</v>
      </c>
      <c r="AN71" s="73">
        <f>'Чернышевского 21'!D76</f>
        <v>0</v>
      </c>
      <c r="AO71" s="73">
        <f>'Чернышевского 22'!D76</f>
        <v>0</v>
      </c>
      <c r="AP71" s="73">
        <f>'Чернышевского 24'!D76</f>
        <v>0</v>
      </c>
      <c r="AQ71" s="73">
        <f>'Чернышевского 25'!D76</f>
        <v>0</v>
      </c>
      <c r="AR71" s="73">
        <f t="shared" si="1"/>
        <v>0</v>
      </c>
    </row>
    <row r="72" spans="1:44" ht="17.25" customHeight="1">
      <c r="A72" s="21" t="s">
        <v>126</v>
      </c>
      <c r="B72" s="117" t="s">
        <v>83</v>
      </c>
      <c r="C72" s="17" t="s">
        <v>7</v>
      </c>
      <c r="D72" s="69" t="s">
        <v>127</v>
      </c>
      <c r="E72" s="73" t="str">
        <f>'Николаева 12'!D77</f>
        <v>Отопление</v>
      </c>
      <c r="F72" s="73" t="str">
        <f>'Николаева 14'!D77</f>
        <v>Отопление</v>
      </c>
      <c r="G72" s="73" t="str">
        <f>'Николаева 22'!D77</f>
        <v>Отопление</v>
      </c>
      <c r="H72" s="73" t="str">
        <f>'Николаева 31'!D77</f>
        <v>Отопление</v>
      </c>
      <c r="I72" s="73" t="str">
        <f>'Парковая 15'!D77</f>
        <v>Отопление</v>
      </c>
      <c r="J72" s="73" t="str">
        <f>'Парковая 17'!D77</f>
        <v>Отопление</v>
      </c>
      <c r="K72" s="73" t="str">
        <f>'Парковая 19'!D77</f>
        <v>Отопление</v>
      </c>
      <c r="L72" s="73" t="str">
        <f>'Парковая 21'!D77</f>
        <v>Отопление</v>
      </c>
      <c r="M72" s="73" t="str">
        <f>'Расковой 3'!D77</f>
        <v>Отопление</v>
      </c>
      <c r="N72" s="73" t="str">
        <f>'Расковой 5'!D77</f>
        <v>Отопление</v>
      </c>
      <c r="O72" s="73" t="str">
        <f>'Расковой 7'!D77</f>
        <v>Отопление</v>
      </c>
      <c r="P72" s="73" t="str">
        <f>'Расковой 9'!D77</f>
        <v>Отопление</v>
      </c>
      <c r="Q72" s="73" t="str">
        <f>'Расковой 11'!D77</f>
        <v>Отопление</v>
      </c>
      <c r="R72" s="73" t="str">
        <f>'Расковой 13'!D77</f>
        <v>Отопление</v>
      </c>
      <c r="S72" s="73" t="str">
        <f>'Расковой 15'!D77</f>
        <v>Отопление</v>
      </c>
      <c r="T72" s="73" t="str">
        <f>'Расковой 17'!D77</f>
        <v>Отопление</v>
      </c>
      <c r="U72" s="73" t="str">
        <f>'Расковой 21'!D77</f>
        <v>Отопление</v>
      </c>
      <c r="V72" s="73" t="str">
        <f>'Советская 4-1'!D77</f>
        <v>Отопление</v>
      </c>
      <c r="W72" s="73" t="str">
        <f>'Советская 6-2'!D77</f>
        <v>Отопление</v>
      </c>
      <c r="X72" s="73" t="str">
        <f>'Чернышевского 3'!D77</f>
        <v>Отопление</v>
      </c>
      <c r="Y72" s="73" t="str">
        <f>'Чернышевского 4'!D77</f>
        <v>Отопление</v>
      </c>
      <c r="Z72" s="73" t="str">
        <f>'Чернышевского 5'!D77</f>
        <v>Отопление</v>
      </c>
      <c r="AA72" s="73" t="str">
        <f>'Чернышевского 6'!D77</f>
        <v>Отопление</v>
      </c>
      <c r="AB72" s="73" t="str">
        <f>'Чернышевского 7'!D77</f>
        <v>Отопление</v>
      </c>
      <c r="AC72" s="73" t="str">
        <f>'Чернышевского 8'!D77</f>
        <v>Отопление</v>
      </c>
      <c r="AD72" s="73" t="str">
        <f>'Чернышевского 9'!D77</f>
        <v>Отопление</v>
      </c>
      <c r="AE72" s="73" t="str">
        <f>'Чернышевского 9а'!D77</f>
        <v>Отопление</v>
      </c>
      <c r="AF72" s="73" t="str">
        <f>'Чернышевского 10'!D77</f>
        <v>Отопление</v>
      </c>
      <c r="AG72" s="73" t="str">
        <f>'Чернышевского 10а'!D77</f>
        <v>Отопление</v>
      </c>
      <c r="AH72" s="73" t="str">
        <f>'Чернышевского 11'!D77</f>
        <v>Отопление</v>
      </c>
      <c r="AI72" s="73" t="str">
        <f>'Чернышевского 12'!D77</f>
        <v>Отопление</v>
      </c>
      <c r="AJ72" s="73" t="str">
        <f>'Чернышевского 12а'!D77</f>
        <v>Отопление</v>
      </c>
      <c r="AK72" s="73" t="str">
        <f>'Чернышевского 13'!D77</f>
        <v>Отопление</v>
      </c>
      <c r="AL72" s="73" t="str">
        <f>'Чернышевского 15'!D77</f>
        <v>Отопление</v>
      </c>
      <c r="AM72" s="73" t="str">
        <f>'Чернышевского 19'!D77</f>
        <v>Отопление</v>
      </c>
      <c r="AN72" s="73" t="str">
        <f>'Чернышевского 21'!D77</f>
        <v>Отопление</v>
      </c>
      <c r="AO72" s="73" t="str">
        <f>'Чернышевского 22'!D77</f>
        <v>Отопление</v>
      </c>
      <c r="AP72" s="73" t="str">
        <f>'Чернышевского 24'!D77</f>
        <v>Отопление</v>
      </c>
      <c r="AQ72" s="73" t="str">
        <f>'Чернышевского 25'!D77</f>
        <v>Отопление</v>
      </c>
      <c r="AR72" s="73">
        <f t="shared" si="1"/>
        <v>0</v>
      </c>
    </row>
    <row r="73" spans="1:44" ht="17.25" customHeight="1">
      <c r="A73" s="21" t="s">
        <v>128</v>
      </c>
      <c r="B73" s="117" t="s">
        <v>86</v>
      </c>
      <c r="C73" s="17" t="s">
        <v>7</v>
      </c>
      <c r="D73" s="21" t="s">
        <v>129</v>
      </c>
      <c r="E73" s="73" t="str">
        <f>'Николаева 12'!D78</f>
        <v>Гкал</v>
      </c>
      <c r="F73" s="73" t="str">
        <f>'Николаева 14'!D78</f>
        <v>Гкал</v>
      </c>
      <c r="G73" s="73" t="str">
        <f>'Николаева 22'!D78</f>
        <v>Гкал</v>
      </c>
      <c r="H73" s="73" t="str">
        <f>'Николаева 31'!D78</f>
        <v>Гкал</v>
      </c>
      <c r="I73" s="73" t="str">
        <f>'Парковая 15'!D78</f>
        <v>Гкал</v>
      </c>
      <c r="J73" s="73" t="str">
        <f>'Парковая 17'!D78</f>
        <v>Гкал</v>
      </c>
      <c r="K73" s="73" t="str">
        <f>'Парковая 19'!D78</f>
        <v>Гкал</v>
      </c>
      <c r="L73" s="73" t="str">
        <f>'Парковая 21'!D78</f>
        <v>Гкал</v>
      </c>
      <c r="M73" s="73" t="str">
        <f>'Расковой 3'!D78</f>
        <v>Гкал</v>
      </c>
      <c r="N73" s="73" t="str">
        <f>'Расковой 5'!D78</f>
        <v>Гкал</v>
      </c>
      <c r="O73" s="73" t="str">
        <f>'Расковой 7'!D78</f>
        <v>Гкал</v>
      </c>
      <c r="P73" s="73" t="str">
        <f>'Расковой 9'!D78</f>
        <v>Гкал</v>
      </c>
      <c r="Q73" s="73" t="str">
        <f>'Расковой 11'!D78</f>
        <v>Гкал</v>
      </c>
      <c r="R73" s="73" t="str">
        <f>'Расковой 13'!D78</f>
        <v>Гкал</v>
      </c>
      <c r="S73" s="73" t="str">
        <f>'Расковой 15'!D78</f>
        <v>Гкал</v>
      </c>
      <c r="T73" s="73" t="str">
        <f>'Расковой 17'!D78</f>
        <v>Гкал</v>
      </c>
      <c r="U73" s="73" t="str">
        <f>'Расковой 21'!D78</f>
        <v>Гкал</v>
      </c>
      <c r="V73" s="73" t="str">
        <f>'Советская 4-1'!D78</f>
        <v>Гкал</v>
      </c>
      <c r="W73" s="73" t="str">
        <f>'Советская 6-2'!D78</f>
        <v>Гкал</v>
      </c>
      <c r="X73" s="73" t="str">
        <f>'Чернышевского 3'!D78</f>
        <v>Гкал</v>
      </c>
      <c r="Y73" s="73" t="str">
        <f>'Чернышевского 4'!D78</f>
        <v>Гкал</v>
      </c>
      <c r="Z73" s="73" t="str">
        <f>'Чернышевского 5'!D78</f>
        <v>Гкал</v>
      </c>
      <c r="AA73" s="73" t="str">
        <f>'Чернышевского 6'!D78</f>
        <v>Гкал</v>
      </c>
      <c r="AB73" s="73" t="str">
        <f>'Чернышевского 7'!D78</f>
        <v>Гкал</v>
      </c>
      <c r="AC73" s="73" t="str">
        <f>'Чернышевского 8'!D78</f>
        <v>Гкал</v>
      </c>
      <c r="AD73" s="73" t="str">
        <f>'Чернышевского 9'!D78</f>
        <v>Гкал</v>
      </c>
      <c r="AE73" s="73" t="str">
        <f>'Чернышевского 9а'!D78</f>
        <v>Гкал</v>
      </c>
      <c r="AF73" s="73" t="str">
        <f>'Чернышевского 10'!D78</f>
        <v>Гкал</v>
      </c>
      <c r="AG73" s="73" t="str">
        <f>'Чернышевского 10а'!D78</f>
        <v>Гкал</v>
      </c>
      <c r="AH73" s="73" t="str">
        <f>'Чернышевского 11'!D78</f>
        <v>Гкал</v>
      </c>
      <c r="AI73" s="73" t="str">
        <f>'Чернышевского 12'!D78</f>
        <v>Гкал</v>
      </c>
      <c r="AJ73" s="73" t="str">
        <f>'Чернышевского 12а'!D78</f>
        <v>Гкал</v>
      </c>
      <c r="AK73" s="73" t="str">
        <f>'Чернышевского 13'!D78</f>
        <v>Гкал</v>
      </c>
      <c r="AL73" s="73" t="str">
        <f>'Чернышевского 15'!D78</f>
        <v>Гкал</v>
      </c>
      <c r="AM73" s="73" t="str">
        <f>'Чернышевского 19'!D78</f>
        <v>Гкал</v>
      </c>
      <c r="AN73" s="73" t="str">
        <f>'Чернышевского 21'!D78</f>
        <v>Гкал</v>
      </c>
      <c r="AO73" s="73" t="str">
        <f>'Чернышевского 22'!D78</f>
        <v>Гкал</v>
      </c>
      <c r="AP73" s="73" t="str">
        <f>'Чернышевского 24'!D78</f>
        <v>Гкал</v>
      </c>
      <c r="AQ73" s="73" t="str">
        <f>'Чернышевского 25'!D78</f>
        <v>Гкал</v>
      </c>
      <c r="AR73" s="73">
        <f t="shared" si="1"/>
        <v>0</v>
      </c>
    </row>
    <row r="74" spans="1:44" ht="17.25" customHeight="1">
      <c r="A74" s="21" t="s">
        <v>130</v>
      </c>
      <c r="B74" s="117" t="s">
        <v>89</v>
      </c>
      <c r="C74" s="17" t="s">
        <v>90</v>
      </c>
      <c r="D74" s="17">
        <f>'Николаева 8'!D79</f>
        <v>169.00278481617823</v>
      </c>
      <c r="E74" s="73">
        <f>'Николаева 12'!D79</f>
        <v>34.83672824004316</v>
      </c>
      <c r="F74" s="73">
        <f>'Николаева 14'!D79</f>
        <v>34.79941216957791</v>
      </c>
      <c r="G74" s="73">
        <f>'Николаева 22'!D79</f>
        <v>57.5571181427535</v>
      </c>
      <c r="H74" s="73">
        <f>'Николаева 31'!D79</f>
        <v>175.58</v>
      </c>
      <c r="I74" s="73">
        <f>'Парковая 15'!D79</f>
        <v>75.65171869771</v>
      </c>
      <c r="J74" s="73">
        <f>'Парковая 17'!D79</f>
        <v>113.14157144906058</v>
      </c>
      <c r="K74" s="73">
        <f>'Парковая 19'!D79</f>
        <v>40.43050517451991</v>
      </c>
      <c r="L74" s="73">
        <f>'Парковая 21'!D79</f>
        <v>56.80108637014714</v>
      </c>
      <c r="M74" s="73">
        <f>'Расковой 3'!D79</f>
        <v>123.82275182865612</v>
      </c>
      <c r="N74" s="73">
        <f>'Расковой 5'!D79</f>
        <v>41.22253846010752</v>
      </c>
      <c r="O74" s="73">
        <f>'Расковой 7'!D79</f>
        <v>41.08157077217851</v>
      </c>
      <c r="P74" s="73">
        <f>'Расковой 9'!D79</f>
        <v>155.39220490510112</v>
      </c>
      <c r="Q74" s="73">
        <f>'Расковой 11'!D79</f>
        <v>166.74192044748293</v>
      </c>
      <c r="R74" s="73">
        <f>'Расковой 13'!D79</f>
        <v>113.16021657025387</v>
      </c>
      <c r="S74" s="73">
        <f>'Расковой 15'!D79</f>
        <v>114.46157431754077</v>
      </c>
      <c r="T74" s="73">
        <f>'Расковой 17'!D79</f>
        <v>77.59342878997946</v>
      </c>
      <c r="U74" s="73">
        <f>'Расковой 21'!D79</f>
        <v>77.08943682172396</v>
      </c>
      <c r="V74" s="73">
        <f>'Советская 4-1'!D79</f>
        <v>168.12531672802027</v>
      </c>
      <c r="W74" s="73">
        <f>'Советская 6-2'!D79</f>
        <v>154.73028413907647</v>
      </c>
      <c r="X74" s="73">
        <f>'Чернышевского 3'!D79</f>
        <v>34.70602898227207</v>
      </c>
      <c r="Y74" s="73">
        <f>'Чернышевского 4'!D79</f>
        <v>69.07988717311278</v>
      </c>
      <c r="Z74" s="73">
        <f>'Чернышевского 5'!D79</f>
        <v>69.35988669503276</v>
      </c>
      <c r="AA74" s="73">
        <f>'Чернышевского 6'!D79</f>
        <v>55.121900403668356</v>
      </c>
      <c r="AB74" s="73">
        <f>'Чернышевского 7'!D79</f>
        <v>41.8096619975073</v>
      </c>
      <c r="AC74" s="73">
        <f>'Чернышевского 8'!D79</f>
        <v>46.999646557657606</v>
      </c>
      <c r="AD74" s="73">
        <f>'Чернышевского 9'!D79</f>
        <v>72.88847588086246</v>
      </c>
      <c r="AE74" s="73">
        <f>'Чернышевского 9а'!D79</f>
        <v>35.816916866640625</v>
      </c>
      <c r="AF74" s="73">
        <f>'Чернышевского 10'!D79</f>
        <v>47.40108264970143</v>
      </c>
      <c r="AG74" s="73">
        <f>'Чернышевского 10а'!D79</f>
        <v>46.75703629294789</v>
      </c>
      <c r="AH74" s="73">
        <f>'Чернышевского 11'!D79</f>
        <v>161.79056509059617</v>
      </c>
      <c r="AI74" s="73">
        <f>'Чернышевского 12'!D79</f>
        <v>69.06124205191949</v>
      </c>
      <c r="AJ74" s="73">
        <f>'Чернышевского 12а'!D79</f>
        <v>67.74306783955635</v>
      </c>
      <c r="AK74" s="73">
        <f>'Чернышевского 13'!D79</f>
        <v>68.85578715877038</v>
      </c>
      <c r="AL74" s="73">
        <f>'Чернышевского 15'!D79</f>
        <v>108.39925658555244</v>
      </c>
      <c r="AM74" s="73">
        <f>'Чернышевского 19'!D79</f>
        <v>142.1551011139265</v>
      </c>
      <c r="AN74" s="73">
        <f>'Чернышевского 21'!D79</f>
        <v>119.07871587703782</v>
      </c>
      <c r="AO74" s="73">
        <f>'Чернышевского 22'!D79</f>
        <v>125.11690251948177</v>
      </c>
      <c r="AP74" s="73">
        <f>'Чернышевского 24'!D79</f>
        <v>115.13925276091219</v>
      </c>
      <c r="AQ74" s="73">
        <f>'Чернышевского 25'!D79</f>
        <v>80.43135965960703</v>
      </c>
      <c r="AR74" s="73">
        <f t="shared" si="1"/>
        <v>3568.933942996875</v>
      </c>
    </row>
    <row r="75" spans="1:44" ht="17.25" customHeight="1">
      <c r="A75" s="21" t="s">
        <v>131</v>
      </c>
      <c r="B75" s="117" t="s">
        <v>92</v>
      </c>
      <c r="C75" s="17" t="s">
        <v>16</v>
      </c>
      <c r="D75" s="17">
        <f>'Николаева 8'!D80</f>
        <v>282802.5</v>
      </c>
      <c r="E75" s="73">
        <f>'Николаева 12'!D80</f>
        <v>56181.54</v>
      </c>
      <c r="F75" s="73">
        <f>'Николаева 14'!D80</f>
        <v>56121.36</v>
      </c>
      <c r="G75" s="73">
        <f>'Николаева 22'!D80</f>
        <v>92822.94</v>
      </c>
      <c r="H75" s="73">
        <f>'Николаева 31'!D80</f>
        <v>359305.74</v>
      </c>
      <c r="I75" s="73">
        <f>'Парковая 15'!D80</f>
        <v>126592.56</v>
      </c>
      <c r="J75" s="73">
        <f>'Парковая 17'!D80</f>
        <v>189326.58</v>
      </c>
      <c r="K75" s="73">
        <f>'Парковая 19'!D80</f>
        <v>65202.68</v>
      </c>
      <c r="L75" s="73">
        <f>'Парковая 21'!D80</f>
        <v>91603.68</v>
      </c>
      <c r="M75" s="73">
        <f>'Расковой 3'!D80</f>
        <v>207200.04</v>
      </c>
      <c r="N75" s="73">
        <f>'Расковой 5'!D80</f>
        <v>66480</v>
      </c>
      <c r="O75" s="73">
        <f>'Расковой 7'!D80</f>
        <v>66252.66</v>
      </c>
      <c r="P75" s="73">
        <f>'Расковой 9'!D80</f>
        <v>260027.1</v>
      </c>
      <c r="Q75" s="73">
        <f>'Расковой 11'!D80</f>
        <v>279019.26</v>
      </c>
      <c r="R75" s="73">
        <f>'Расковой 13'!D80</f>
        <v>189357.78</v>
      </c>
      <c r="S75" s="73">
        <f>'Расковой 15'!D80</f>
        <v>191535.42</v>
      </c>
      <c r="T75" s="73">
        <f>'Расковой 17'!D80</f>
        <v>129841.74</v>
      </c>
      <c r="U75" s="73">
        <f>'Расковой 21'!D80</f>
        <v>128998.38</v>
      </c>
      <c r="V75" s="73">
        <f>'Советская 4-1'!D80</f>
        <v>281334.18</v>
      </c>
      <c r="W75" s="73">
        <f>'Советская 6-2'!D80</f>
        <v>268303.86</v>
      </c>
      <c r="X75" s="73">
        <f>'Чернышевского 3'!D80</f>
        <v>55970.76</v>
      </c>
      <c r="Y75" s="73">
        <f>'Чернышевского 4'!D80</f>
        <v>115595.52</v>
      </c>
      <c r="Z75" s="73">
        <f>'Чернышевского 5'!D80</f>
        <v>116064.06</v>
      </c>
      <c r="AA75" s="73">
        <f>'Чернышевского 6'!D80</f>
        <v>88895.64</v>
      </c>
      <c r="AB75" s="73">
        <f>'Чернышевского 7'!D80</f>
        <v>67426.86</v>
      </c>
      <c r="AC75" s="73">
        <f>'Чернышевского 8'!D80</f>
        <v>75796.8</v>
      </c>
      <c r="AD75" s="73">
        <f>'Чернышевского 9'!D80</f>
        <v>121968.66</v>
      </c>
      <c r="AE75" s="73">
        <f>'Чернышевского 9а'!D80</f>
        <v>57762.3</v>
      </c>
      <c r="AF75" s="73">
        <f>'Чернышевского 10'!D80</f>
        <v>76444.2</v>
      </c>
      <c r="AG75" s="73">
        <f>'Чернышевского 10а'!D80</f>
        <v>75405.54</v>
      </c>
      <c r="AH75" s="73">
        <f>'Чернышевского 11'!D80</f>
        <v>270733.86</v>
      </c>
      <c r="AI75" s="73">
        <f>'Чернышевского 12'!D80</f>
        <v>115564.32</v>
      </c>
      <c r="AJ75" s="73">
        <f>'Чернышевского 12а'!D80</f>
        <v>113358.54</v>
      </c>
      <c r="AK75" s="73">
        <f>'Чернышевского 13'!D80</f>
        <v>115220.52</v>
      </c>
      <c r="AL75" s="73">
        <f>'Чернышевского 15'!D80</f>
        <v>181390.98</v>
      </c>
      <c r="AM75" s="73">
        <f>'Чернышевского 19'!D80</f>
        <v>237876.66</v>
      </c>
      <c r="AN75" s="73">
        <f>'Чернышевского 21'!D80</f>
        <v>199261.56</v>
      </c>
      <c r="AO75" s="73">
        <f>'Чернышевского 22'!D80</f>
        <v>209365.62</v>
      </c>
      <c r="AP75" s="73">
        <f>'Чернышевского 24'!D80</f>
        <v>192669.42</v>
      </c>
      <c r="AQ75" s="73">
        <f>'Чернышевского 25'!D80</f>
        <v>134590.62</v>
      </c>
      <c r="AR75" s="73">
        <f t="shared" si="1"/>
        <v>6009672.4399999995</v>
      </c>
    </row>
    <row r="76" spans="1:44" ht="16.5" customHeight="1">
      <c r="A76" s="21" t="s">
        <v>132</v>
      </c>
      <c r="B76" s="116" t="s">
        <v>94</v>
      </c>
      <c r="C76" s="17" t="s">
        <v>16</v>
      </c>
      <c r="D76" s="17">
        <f>'Николаева 8'!D81</f>
        <v>233561.2</v>
      </c>
      <c r="E76" s="73">
        <f>'Николаева 12'!D81</f>
        <v>67540.02</v>
      </c>
      <c r="F76" s="73">
        <f>'Николаева 14'!D81</f>
        <v>117470.79</v>
      </c>
      <c r="G76" s="73">
        <f>'Николаева 22'!D81</f>
        <v>102303.94</v>
      </c>
      <c r="H76" s="73">
        <f>'Николаева 31'!D81</f>
        <v>328712.49</v>
      </c>
      <c r="I76" s="73">
        <f>'Парковая 15'!D81</f>
        <v>82828.57</v>
      </c>
      <c r="J76" s="73">
        <f>'Парковая 17'!D81</f>
        <v>189850</v>
      </c>
      <c r="K76" s="73">
        <f>'Парковая 19'!D81</f>
        <v>75389.42</v>
      </c>
      <c r="L76" s="73">
        <f>'Парковая 21'!D81</f>
        <v>171186.09</v>
      </c>
      <c r="M76" s="73">
        <f>'Расковой 3'!D81</f>
        <v>191560.22</v>
      </c>
      <c r="N76" s="73">
        <f>'Расковой 5'!D81</f>
        <v>108679.69</v>
      </c>
      <c r="O76" s="73">
        <f>'Расковой 7'!D81</f>
        <v>115362.2</v>
      </c>
      <c r="P76" s="73">
        <f>'Расковой 9'!D81</f>
        <v>214297.98</v>
      </c>
      <c r="Q76" s="73">
        <f>'Расковой 11'!D81</f>
        <v>219123.55</v>
      </c>
      <c r="R76" s="73">
        <f>'Расковой 13'!D81</f>
        <v>194417.1</v>
      </c>
      <c r="S76" s="73">
        <f>'Расковой 15'!D81</f>
        <v>138981.39</v>
      </c>
      <c r="T76" s="73">
        <f>'Расковой 17'!D81</f>
        <v>100318.84</v>
      </c>
      <c r="U76" s="73">
        <f>'Расковой 21'!D81</f>
        <v>76109.52</v>
      </c>
      <c r="V76" s="73">
        <f>'Советская 4-1'!D81</f>
        <v>210242.14</v>
      </c>
      <c r="W76" s="73">
        <f>'Советская 6-2'!D81</f>
        <v>207407.54</v>
      </c>
      <c r="X76" s="73">
        <f>'Чернышевского 3'!D81</f>
        <v>108510.93</v>
      </c>
      <c r="Y76" s="73">
        <f>'Чернышевского 4'!D81</f>
        <v>85495.26</v>
      </c>
      <c r="Z76" s="73">
        <f>'Чернышевского 5'!D81</f>
        <v>95679.38</v>
      </c>
      <c r="AA76" s="73">
        <f>'Чернышевского 6'!D81</f>
        <v>102903.79</v>
      </c>
      <c r="AB76" s="73">
        <f>'Чернышевского 7'!D81</f>
        <v>115024.14</v>
      </c>
      <c r="AC76" s="73">
        <f>'Чернышевского 8'!D81</f>
        <v>90889.7</v>
      </c>
      <c r="AD76" s="73">
        <f>'Чернышевского 9'!D81</f>
        <v>74628.77</v>
      </c>
      <c r="AE76" s="73">
        <f>'Чернышевского 9а'!D81</f>
        <v>92583.72</v>
      </c>
      <c r="AF76" s="73">
        <f>'Чернышевского 10'!D81</f>
        <v>201226.29</v>
      </c>
      <c r="AG76" s="73">
        <f>'Чернышевского 10а'!D81</f>
        <v>112271</v>
      </c>
      <c r="AH76" s="73">
        <f>'Чернышевского 11'!D81</f>
        <v>215442.9</v>
      </c>
      <c r="AI76" s="73">
        <f>'Чернышевского 12'!D81</f>
        <v>131573.85</v>
      </c>
      <c r="AJ76" s="73">
        <f>'Чернышевского 12а'!D81</f>
        <v>102028.05</v>
      </c>
      <c r="AK76" s="73">
        <f>'Чернышевского 13'!D81</f>
        <v>95110.75</v>
      </c>
      <c r="AL76" s="73">
        <f>'Чернышевского 15'!D81</f>
        <v>161681.46</v>
      </c>
      <c r="AM76" s="73">
        <f>'Чернышевского 19'!D81</f>
        <v>232443.2</v>
      </c>
      <c r="AN76" s="73">
        <f>'Чернышевского 21'!D81</f>
        <v>169880.01</v>
      </c>
      <c r="AO76" s="73">
        <f>'Чернышевского 22'!D81</f>
        <v>190085.03</v>
      </c>
      <c r="AP76" s="73">
        <f>'Чернышевского 24'!D81</f>
        <v>134127.34</v>
      </c>
      <c r="AQ76" s="73">
        <f>'Чернышевского 25'!D81</f>
        <v>126374.21</v>
      </c>
      <c r="AR76" s="73">
        <f t="shared" si="1"/>
        <v>5783302.47</v>
      </c>
    </row>
    <row r="77" spans="1:44" ht="16.5" customHeight="1">
      <c r="A77" s="21" t="s">
        <v>133</v>
      </c>
      <c r="B77" s="116" t="s">
        <v>96</v>
      </c>
      <c r="C77" s="17" t="s">
        <v>16</v>
      </c>
      <c r="D77" s="17">
        <f>'Николаева 8'!D82</f>
        <v>132430.32</v>
      </c>
      <c r="E77" s="73">
        <f>'Николаева 12'!D82</f>
        <v>0</v>
      </c>
      <c r="F77" s="73">
        <f>'Николаева 14'!D82</f>
        <v>0</v>
      </c>
      <c r="G77" s="73">
        <f>'Николаева 22'!D82</f>
        <v>0</v>
      </c>
      <c r="H77" s="73">
        <f>'Николаева 31'!D82</f>
        <v>30593.25</v>
      </c>
      <c r="I77" s="73">
        <f>'Парковая 15'!D82</f>
        <v>146180.01</v>
      </c>
      <c r="J77" s="73">
        <f>'Парковая 17'!D82</f>
        <v>52504.86</v>
      </c>
      <c r="K77" s="73">
        <f>'Парковая 19'!D82</f>
        <v>0</v>
      </c>
      <c r="L77" s="73">
        <f>'Парковая 21'!D82</f>
        <v>0</v>
      </c>
      <c r="M77" s="73">
        <f>'Расковой 3'!D82</f>
        <v>104904.1</v>
      </c>
      <c r="N77" s="73">
        <f>'Расковой 5'!D82</f>
        <v>0</v>
      </c>
      <c r="O77" s="73">
        <f>'Расковой 7'!D82</f>
        <v>0</v>
      </c>
      <c r="P77" s="73">
        <f>'Расковой 9'!D82</f>
        <v>116131.91</v>
      </c>
      <c r="Q77" s="73">
        <f>'Расковой 11'!D82</f>
        <v>219572.82</v>
      </c>
      <c r="R77" s="73">
        <f>'Расковой 13'!D82</f>
        <v>3144.29</v>
      </c>
      <c r="S77" s="73">
        <f>'Расковой 15'!D82</f>
        <v>214846.33</v>
      </c>
      <c r="T77" s="73">
        <f>'Расковой 17'!D82</f>
        <v>53419.35</v>
      </c>
      <c r="U77" s="73">
        <f>'Расковой 21'!D82</f>
        <v>134245.08</v>
      </c>
      <c r="V77" s="73">
        <f>'Советская 4-1'!D82</f>
        <v>202182.921</v>
      </c>
      <c r="W77" s="73">
        <f>'Советская 6-2'!D82</f>
        <v>60896.32</v>
      </c>
      <c r="X77" s="73">
        <f>'Чернышевского 3'!D82</f>
        <v>0</v>
      </c>
      <c r="Y77" s="73">
        <f>'Чернышевского 4'!D82</f>
        <v>58907.82</v>
      </c>
      <c r="Z77" s="73">
        <f>'Чернышевского 5'!D82</f>
        <v>61191.81</v>
      </c>
      <c r="AA77" s="73">
        <f>'Чернышевского 6'!D82</f>
        <v>0</v>
      </c>
      <c r="AB77" s="73">
        <f>'Чернышевского 7'!D82</f>
        <v>0</v>
      </c>
      <c r="AC77" s="73">
        <f>'Чернышевского 8'!D82</f>
        <v>0</v>
      </c>
      <c r="AD77" s="73">
        <f>'Чернышевского 9'!D82</f>
        <v>136266.15</v>
      </c>
      <c r="AE77" s="73">
        <f>'Чернышевского 9а'!D82</f>
        <v>0</v>
      </c>
      <c r="AF77" s="73">
        <f>'Чернышевского 10'!D82</f>
        <v>0</v>
      </c>
      <c r="AG77" s="73">
        <f>'Чернышевского 10а'!D82</f>
        <v>0</v>
      </c>
      <c r="AH77" s="73">
        <f>'Чернышевского 11'!D82</f>
        <v>169970.39</v>
      </c>
      <c r="AI77" s="73">
        <f>'Чернышевского 12'!D82</f>
        <v>3144.13</v>
      </c>
      <c r="AJ77" s="73">
        <f>'Чернышевского 12а'!D82</f>
        <v>53330.35</v>
      </c>
      <c r="AK77" s="73">
        <f>'Чернышевского 13'!D82</f>
        <v>45069.93</v>
      </c>
      <c r="AL77" s="73">
        <f>'Чернышевского 15'!D82</f>
        <v>50497.11</v>
      </c>
      <c r="AM77" s="73">
        <f>'Чернышевского 19'!D82</f>
        <v>76040.98</v>
      </c>
      <c r="AN77" s="73">
        <f>'Чернышевского 21'!D82</f>
        <v>52310.77</v>
      </c>
      <c r="AO77" s="73">
        <f>'Чернышевского 22'!D82</f>
        <v>61117.72</v>
      </c>
      <c r="AP77" s="73">
        <f>'Чернышевского 24'!D82</f>
        <v>170826.15</v>
      </c>
      <c r="AQ77" s="73">
        <f>'Чернышевского 25'!D82</f>
        <v>15860.62</v>
      </c>
      <c r="AR77" s="73">
        <f t="shared" si="1"/>
        <v>2425585.4910000004</v>
      </c>
    </row>
    <row r="78" spans="1:44" ht="31.5" customHeight="1">
      <c r="A78" s="21" t="s">
        <v>134</v>
      </c>
      <c r="B78" s="116" t="s">
        <v>98</v>
      </c>
      <c r="C78" s="17" t="s">
        <v>16</v>
      </c>
      <c r="D78" s="17">
        <f>'Николаева 8'!D83</f>
        <v>282802.5</v>
      </c>
      <c r="E78" s="73">
        <f>'Николаева 12'!D83</f>
        <v>56181.54</v>
      </c>
      <c r="F78" s="73">
        <f>'Николаева 14'!D83</f>
        <v>56121.36</v>
      </c>
      <c r="G78" s="73">
        <f>'Николаева 22'!D83</f>
        <v>92822.94</v>
      </c>
      <c r="H78" s="73">
        <f>'Николаева 31'!D83</f>
        <v>343854.2</v>
      </c>
      <c r="I78" s="73">
        <f>'Парковая 15'!D83</f>
        <v>126592.56</v>
      </c>
      <c r="J78" s="73">
        <f>'Парковая 17'!D83</f>
        <v>189326.58</v>
      </c>
      <c r="K78" s="73">
        <f>'Парковая 19'!D83</f>
        <v>65202.68</v>
      </c>
      <c r="L78" s="73">
        <f>'Парковая 21'!D83</f>
        <v>91603.68</v>
      </c>
      <c r="M78" s="73">
        <f>'Расковой 3'!D83</f>
        <v>207200.04</v>
      </c>
      <c r="N78" s="73">
        <f>'Расковой 5'!D83</f>
        <v>66480</v>
      </c>
      <c r="O78" s="73">
        <f>'Расковой 7'!D83</f>
        <v>66252.66</v>
      </c>
      <c r="P78" s="73">
        <f>'Расковой 9'!D83</f>
        <v>260027.1</v>
      </c>
      <c r="Q78" s="73">
        <f>'Расковой 11'!D83</f>
        <v>279019.26</v>
      </c>
      <c r="R78" s="73">
        <f>'Расковой 13'!D83</f>
        <v>189357.78</v>
      </c>
      <c r="S78" s="73">
        <f>'Расковой 15'!D83</f>
        <v>191535.42</v>
      </c>
      <c r="T78" s="73">
        <f>'Расковой 17'!D83</f>
        <v>129841.74</v>
      </c>
      <c r="U78" s="73">
        <f>'Расковой 21'!D83</f>
        <v>128998.38</v>
      </c>
      <c r="V78" s="73">
        <f>'Советская 4-1'!D83</f>
        <v>281334.18</v>
      </c>
      <c r="W78" s="73">
        <f>'Советская 6-2'!D83</f>
        <v>268303.86</v>
      </c>
      <c r="X78" s="73">
        <f>'Чернышевского 3'!D83</f>
        <v>55970.76</v>
      </c>
      <c r="Y78" s="73">
        <f>'Чернышевского 4'!D83</f>
        <v>115595.52</v>
      </c>
      <c r="Z78" s="73">
        <f>'Чернышевского 5'!D83</f>
        <v>116064.06</v>
      </c>
      <c r="AA78" s="73">
        <f>'Чернышевского 6'!D83</f>
        <v>88895.64</v>
      </c>
      <c r="AB78" s="73">
        <f>'Чернышевского 7'!D83</f>
        <v>67426.86</v>
      </c>
      <c r="AC78" s="73">
        <f>'Чернышевского 8'!D83</f>
        <v>75796.8</v>
      </c>
      <c r="AD78" s="73">
        <f>'Чернышевского 9'!D83</f>
        <v>121968.66</v>
      </c>
      <c r="AE78" s="73">
        <f>'Чернышевского 9а'!D83</f>
        <v>57762.3</v>
      </c>
      <c r="AF78" s="73">
        <f>'Чернышевского 10'!D83</f>
        <v>76444.2</v>
      </c>
      <c r="AG78" s="73">
        <f>'Чернышевского 10а'!D83</f>
        <v>75405.54</v>
      </c>
      <c r="AH78" s="73">
        <f>'Чернышевского 11'!D83</f>
        <v>270733.86</v>
      </c>
      <c r="AI78" s="73">
        <f>'Чернышевского 12'!D83</f>
        <v>115564.32</v>
      </c>
      <c r="AJ78" s="73">
        <f>'Чернышевского 12а'!D83</f>
        <v>113358.54</v>
      </c>
      <c r="AK78" s="73">
        <f>'Чернышевского 13'!D83</f>
        <v>115220.52</v>
      </c>
      <c r="AL78" s="73">
        <f>'Чернышевского 15'!D83</f>
        <v>181390.98</v>
      </c>
      <c r="AM78" s="73">
        <f>'Чернышевского 19'!D83</f>
        <v>237876.66</v>
      </c>
      <c r="AN78" s="73">
        <f>'Чернышевского 21'!D83</f>
        <v>199261.56</v>
      </c>
      <c r="AO78" s="73">
        <f>'Чернышевского 22'!D83</f>
        <v>209365.62</v>
      </c>
      <c r="AP78" s="73">
        <f>'Чернышевского 24'!D83</f>
        <v>192669.42</v>
      </c>
      <c r="AQ78" s="73">
        <f>'Чернышевского 25'!D83</f>
        <v>134590.62</v>
      </c>
      <c r="AR78" s="73">
        <f t="shared" si="1"/>
        <v>5994220.9</v>
      </c>
    </row>
    <row r="79" spans="1:44" ht="21" customHeight="1">
      <c r="A79" s="21" t="s">
        <v>135</v>
      </c>
      <c r="B79" s="116" t="s">
        <v>100</v>
      </c>
      <c r="C79" s="17" t="s">
        <v>16</v>
      </c>
      <c r="D79" s="17">
        <f>'Николаева 8'!D84</f>
        <v>288251.99</v>
      </c>
      <c r="E79" s="73">
        <f>'Николаева 12'!D84</f>
        <v>57264.13</v>
      </c>
      <c r="F79" s="73">
        <f>'Николаева 14'!D84</f>
        <v>57202.8</v>
      </c>
      <c r="G79" s="73">
        <f>'Николаева 22'!D84</f>
        <v>94611.6</v>
      </c>
      <c r="H79" s="73">
        <f>'Николаева 31'!D84</f>
        <v>260045.74</v>
      </c>
      <c r="I79" s="73">
        <f>'Парковая 15'!D84</f>
        <v>129031.95</v>
      </c>
      <c r="J79" s="73">
        <f>'Парковая 17'!D84</f>
        <v>192974.82</v>
      </c>
      <c r="K79" s="73">
        <f>'Парковая 19'!D84</f>
        <v>66459.11</v>
      </c>
      <c r="L79" s="73">
        <f>'Парковая 21'!D84</f>
        <v>93368.84</v>
      </c>
      <c r="M79" s="73">
        <f>'Расковой 3'!D84</f>
        <v>211192.7</v>
      </c>
      <c r="N79" s="73">
        <f>'Расковой 5'!D84</f>
        <v>67761.04</v>
      </c>
      <c r="O79" s="73">
        <f>'Расковой 7'!D84</f>
        <v>67529.32</v>
      </c>
      <c r="P79" s="73">
        <f>'Расковой 9'!D84</f>
        <v>265037.71</v>
      </c>
      <c r="Q79" s="73">
        <f>'Расковой 11'!D84</f>
        <v>284395.85</v>
      </c>
      <c r="R79" s="73">
        <f>'Расковой 13'!D84</f>
        <v>193006.63</v>
      </c>
      <c r="S79" s="73">
        <f>'Расковой 15'!D84</f>
        <v>195226.23</v>
      </c>
      <c r="T79" s="73">
        <f>'Расковой 17'!D84</f>
        <v>132343.74</v>
      </c>
      <c r="U79" s="73">
        <f>'Расковой 21'!D84</f>
        <v>131484.13</v>
      </c>
      <c r="V79" s="73">
        <f>'Советская 4-1'!D84</f>
        <v>286755.37</v>
      </c>
      <c r="W79" s="73">
        <f>'Советская 6-2'!D84</f>
        <v>273473.96</v>
      </c>
      <c r="X79" s="73">
        <f>'Чернышевского 3'!D84</f>
        <v>57049.29</v>
      </c>
      <c r="Y79" s="73">
        <f>'Чернышевского 4'!D84</f>
        <v>117823</v>
      </c>
      <c r="Z79" s="73">
        <f>'Чернышевского 5'!D84</f>
        <v>118300.57</v>
      </c>
      <c r="AA79" s="73">
        <f>'Чернышевского 6'!D84</f>
        <v>90608.62</v>
      </c>
      <c r="AB79" s="73">
        <f>'Чернышевского 7'!D84</f>
        <v>68726.15</v>
      </c>
      <c r="AC79" s="73">
        <f>'Чернышевского 8'!D84</f>
        <v>77257.37</v>
      </c>
      <c r="AD79" s="73">
        <f>'Чернышевского 9'!D84</f>
        <v>124318.95</v>
      </c>
      <c r="AE79" s="73">
        <f>'Чернышевского 9а'!D84</f>
        <v>58875.36</v>
      </c>
      <c r="AF79" s="73">
        <f>'Чернышевского 10'!D84</f>
        <v>77917.25</v>
      </c>
      <c r="AG79" s="73">
        <f>'Чернышевского 10а'!D84</f>
        <v>76858.57</v>
      </c>
      <c r="AH79" s="73">
        <f>'Чернышевского 11'!D84</f>
        <v>275950.79</v>
      </c>
      <c r="AI79" s="73">
        <f>'Чернышевского 12'!D84</f>
        <v>117791.2</v>
      </c>
      <c r="AJ79" s="73">
        <f>'Чернышевского 12а'!D84</f>
        <v>115542.91</v>
      </c>
      <c r="AK79" s="73">
        <f>'Чернышевского 13'!D84</f>
        <v>117440.77</v>
      </c>
      <c r="AL79" s="73">
        <f>'Чернышевского 15'!D84</f>
        <v>184886.31</v>
      </c>
      <c r="AM79" s="73">
        <f>'Чернышевского 19'!D84</f>
        <v>242460.44</v>
      </c>
      <c r="AN79" s="73">
        <f>'Чернышевского 21'!D84</f>
        <v>203101.25</v>
      </c>
      <c r="AO79" s="73">
        <f>'Чернышевского 22'!D84</f>
        <v>213400.01</v>
      </c>
      <c r="AP79" s="73">
        <f>'Чернышевского 24'!D84</f>
        <v>196382.08</v>
      </c>
      <c r="AQ79" s="73">
        <f>'Чернышевского 25'!D84</f>
        <v>137184.13</v>
      </c>
      <c r="AR79" s="73">
        <f t="shared" si="1"/>
        <v>6019292.68</v>
      </c>
    </row>
    <row r="80" spans="1:44" ht="30.75" customHeight="1">
      <c r="A80" s="21" t="s">
        <v>136</v>
      </c>
      <c r="B80" s="116" t="s">
        <v>102</v>
      </c>
      <c r="C80" s="17" t="s">
        <v>16</v>
      </c>
      <c r="D80" s="17">
        <f>'Николаева 8'!D85</f>
        <v>13434.1</v>
      </c>
      <c r="E80" s="73">
        <f>'Николаева 12'!D85</f>
        <v>2668.82</v>
      </c>
      <c r="F80" s="73">
        <f>'Николаева 14'!D85</f>
        <v>2665.96</v>
      </c>
      <c r="G80" s="73">
        <f>'Николаева 22'!D85</f>
        <v>4409.41</v>
      </c>
      <c r="H80" s="73">
        <f>'Николаева 31'!D85</f>
        <v>131484.68</v>
      </c>
      <c r="I80" s="73">
        <f>'Парковая 15'!D85</f>
        <v>6013.58</v>
      </c>
      <c r="J80" s="73">
        <f>'Парковая 17'!D85</f>
        <v>8993.67</v>
      </c>
      <c r="K80" s="73">
        <f>'Парковая 19'!D85</f>
        <v>3097.35</v>
      </c>
      <c r="L80" s="73">
        <f>'Парковая 21'!D85</f>
        <v>4351.49</v>
      </c>
      <c r="M80" s="73">
        <f>'Расковой 3'!D85</f>
        <v>9842.72</v>
      </c>
      <c r="N80" s="73">
        <f>'Расковой 5'!D85</f>
        <v>3158.03</v>
      </c>
      <c r="O80" s="73">
        <f>'Расковой 7'!D85</f>
        <v>3147.23</v>
      </c>
      <c r="P80" s="73">
        <f>'Расковой 9'!D85</f>
        <v>12352.19</v>
      </c>
      <c r="Q80" s="73">
        <f>'Расковой 11'!D85</f>
        <v>13254.38</v>
      </c>
      <c r="R80" s="73">
        <f>'Расковой 13'!D85</f>
        <v>8995.15</v>
      </c>
      <c r="S80" s="73">
        <f>'Расковой 15'!D85</f>
        <v>9098.59</v>
      </c>
      <c r="T80" s="73">
        <f>'Расковой 17'!D85</f>
        <v>6167.93</v>
      </c>
      <c r="U80" s="73">
        <f>'Расковой 21'!D85</f>
        <v>6127.87</v>
      </c>
      <c r="V80" s="73">
        <f>'Советская 4-1'!D85</f>
        <v>13364.35</v>
      </c>
      <c r="W80" s="73">
        <f>'Советская 6-2'!D85</f>
        <v>12745.36</v>
      </c>
      <c r="X80" s="73">
        <f>'Чернышевского 3'!D85</f>
        <v>2658.8</v>
      </c>
      <c r="Y80" s="73">
        <f>'Чернышевского 4'!D85</f>
        <v>5491.19</v>
      </c>
      <c r="Z80" s="73">
        <f>'Чернышевского 5'!D85</f>
        <v>5513.44</v>
      </c>
      <c r="AA80" s="73">
        <f>'Чернышевского 6'!D85</f>
        <v>4222.85</v>
      </c>
      <c r="AB80" s="73">
        <f>'Чернышевского 7'!D85</f>
        <v>3203.01</v>
      </c>
      <c r="AC80" s="73">
        <f>'Чернышевского 8'!D85</f>
        <v>3600.61</v>
      </c>
      <c r="AD80" s="73">
        <f>'Чернышевского 9'!D85</f>
        <v>5793.93</v>
      </c>
      <c r="AE80" s="73">
        <f>'Чернышевского 9а'!D85</f>
        <v>2743.91</v>
      </c>
      <c r="AF80" s="73">
        <f>'Чернышевского 10'!D85</f>
        <v>3631.36</v>
      </c>
      <c r="AG80" s="73">
        <f>'Чернышевского 10а'!D85</f>
        <v>3582.02</v>
      </c>
      <c r="AH80" s="73">
        <f>'Чернышевского 11'!D85</f>
        <v>12860.79</v>
      </c>
      <c r="AI80" s="73">
        <f>'Чернышевского 12'!D85</f>
        <v>5489.7</v>
      </c>
      <c r="AJ80" s="73">
        <f>'Чернышевского 12а'!D85</f>
        <v>5384.92</v>
      </c>
      <c r="AK80" s="73">
        <f>'Чернышевского 13'!D85</f>
        <v>5473.37</v>
      </c>
      <c r="AL80" s="73">
        <f>'Чернышевского 15'!D85</f>
        <v>8616.7</v>
      </c>
      <c r="AM80" s="73">
        <f>'Чернышевского 19'!D85</f>
        <v>11299.96</v>
      </c>
      <c r="AN80" s="73">
        <f>'Чернышевского 21'!D85</f>
        <v>9465.61</v>
      </c>
      <c r="AO80" s="73">
        <f>'Чернышевского 22'!D85</f>
        <v>9945.59</v>
      </c>
      <c r="AP80" s="73">
        <f>'Чернышевского 24'!D85</f>
        <v>9152.46</v>
      </c>
      <c r="AQ80" s="73">
        <f>'Чернышевского 25'!D85</f>
        <v>6393.52</v>
      </c>
      <c r="AR80" s="73">
        <f t="shared" si="1"/>
        <v>399896.6</v>
      </c>
    </row>
    <row r="81" spans="1:44" ht="31.5" customHeight="1">
      <c r="A81" s="21" t="s">
        <v>137</v>
      </c>
      <c r="B81" s="117" t="s">
        <v>104</v>
      </c>
      <c r="C81" s="17" t="s">
        <v>16</v>
      </c>
      <c r="D81" s="17">
        <f>'Николаева 8'!D86</f>
        <v>0</v>
      </c>
      <c r="E81" s="73">
        <f>'Николаева 12'!D86</f>
        <v>0</v>
      </c>
      <c r="F81" s="73">
        <f>'Николаева 14'!D86</f>
        <v>0</v>
      </c>
      <c r="G81" s="73">
        <f>'Николаева 22'!D86</f>
        <v>0</v>
      </c>
      <c r="H81" s="73">
        <f>'Николаева 31'!D86</f>
        <v>0</v>
      </c>
      <c r="I81" s="73">
        <f>'Парковая 15'!D86</f>
        <v>0</v>
      </c>
      <c r="J81" s="73">
        <f>'Парковая 17'!D86</f>
        <v>0</v>
      </c>
      <c r="K81" s="73">
        <f>'Парковая 19'!D86</f>
        <v>0</v>
      </c>
      <c r="L81" s="73">
        <f>'Парковая 21'!D86</f>
        <v>0</v>
      </c>
      <c r="M81" s="73">
        <f>'Расковой 3'!D86</f>
        <v>0</v>
      </c>
      <c r="N81" s="73">
        <f>'Расковой 5'!D86</f>
        <v>0</v>
      </c>
      <c r="O81" s="73">
        <f>'Расковой 7'!D86</f>
        <v>0</v>
      </c>
      <c r="P81" s="73">
        <f>'Расковой 9'!D86</f>
        <v>0</v>
      </c>
      <c r="Q81" s="73">
        <f>'Расковой 11'!D86</f>
        <v>0</v>
      </c>
      <c r="R81" s="73">
        <f>'Расковой 13'!D86</f>
        <v>0</v>
      </c>
      <c r="S81" s="73">
        <f>'Расковой 15'!D86</f>
        <v>0</v>
      </c>
      <c r="T81" s="73">
        <f>'Расковой 17'!D86</f>
        <v>0</v>
      </c>
      <c r="U81" s="73">
        <f>'Расковой 21'!D86</f>
        <v>0</v>
      </c>
      <c r="V81" s="73">
        <f>'Советская 4-1'!D86</f>
        <v>0</v>
      </c>
      <c r="W81" s="73">
        <f>'Советская 6-2'!D86</f>
        <v>0</v>
      </c>
      <c r="X81" s="73">
        <f>'Чернышевского 3'!D86</f>
        <v>0</v>
      </c>
      <c r="Y81" s="73">
        <f>'Чернышевского 4'!D86</f>
        <v>0</v>
      </c>
      <c r="Z81" s="73">
        <f>'Чернышевского 5'!D86</f>
        <v>0</v>
      </c>
      <c r="AA81" s="73">
        <f>'Чернышевского 6'!D86</f>
        <v>0</v>
      </c>
      <c r="AB81" s="73">
        <f>'Чернышевского 7'!D86</f>
        <v>0</v>
      </c>
      <c r="AC81" s="73">
        <f>'Чернышевского 8'!D86</f>
        <v>0</v>
      </c>
      <c r="AD81" s="73">
        <f>'Чернышевского 9'!D86</f>
        <v>0</v>
      </c>
      <c r="AE81" s="73">
        <f>'Чернышевского 9а'!D86</f>
        <v>0</v>
      </c>
      <c r="AF81" s="73">
        <f>'Чернышевского 10'!D86</f>
        <v>0</v>
      </c>
      <c r="AG81" s="73">
        <f>'Чернышевского 10а'!D86</f>
        <v>0</v>
      </c>
      <c r="AH81" s="73">
        <f>'Чернышевского 11'!D86</f>
        <v>0</v>
      </c>
      <c r="AI81" s="73">
        <f>'Чернышевского 12'!D86</f>
        <v>0</v>
      </c>
      <c r="AJ81" s="73">
        <f>'Чернышевского 12а'!D86</f>
        <v>0</v>
      </c>
      <c r="AK81" s="73">
        <f>'Чернышевского 13'!D86</f>
        <v>0</v>
      </c>
      <c r="AL81" s="73">
        <f>'Чернышевского 15'!D86</f>
        <v>0</v>
      </c>
      <c r="AM81" s="73">
        <f>'Чернышевского 19'!D86</f>
        <v>0</v>
      </c>
      <c r="AN81" s="73">
        <f>'Чернышевского 21'!D86</f>
        <v>0</v>
      </c>
      <c r="AO81" s="73">
        <f>'Чернышевского 22'!D86</f>
        <v>0</v>
      </c>
      <c r="AP81" s="73">
        <f>'Чернышевского 24'!D86</f>
        <v>0</v>
      </c>
      <c r="AQ81" s="73">
        <f>'Чернышевского 25'!D86</f>
        <v>0</v>
      </c>
      <c r="AR81" s="73">
        <f t="shared" si="1"/>
        <v>0</v>
      </c>
    </row>
    <row r="82" spans="1:44" ht="15" customHeight="1">
      <c r="A82" s="127" t="s">
        <v>138</v>
      </c>
      <c r="B82" s="128"/>
      <c r="C82" s="67"/>
      <c r="D82" s="17">
        <f>'Николаева 8'!D87</f>
        <v>0</v>
      </c>
      <c r="E82" s="73">
        <f>'Николаева 12'!D87</f>
        <v>0</v>
      </c>
      <c r="F82" s="73">
        <f>'Николаева 14'!D87</f>
        <v>0</v>
      </c>
      <c r="G82" s="73">
        <f>'Николаева 22'!D87</f>
        <v>0</v>
      </c>
      <c r="H82" s="73">
        <f>'Николаева 31'!D87</f>
        <v>0</v>
      </c>
      <c r="I82" s="73">
        <f>'Парковая 15'!D87</f>
        <v>0</v>
      </c>
      <c r="J82" s="73">
        <f>'Парковая 17'!D87</f>
        <v>0</v>
      </c>
      <c r="K82" s="73">
        <f>'Парковая 19'!D87</f>
        <v>0</v>
      </c>
      <c r="L82" s="73">
        <f>'Парковая 21'!D87</f>
        <v>0</v>
      </c>
      <c r="M82" s="73">
        <f>'Расковой 3'!D87</f>
        <v>0</v>
      </c>
      <c r="N82" s="73">
        <f>'Расковой 5'!D87</f>
        <v>0</v>
      </c>
      <c r="O82" s="73">
        <f>'Расковой 7'!D87</f>
        <v>0</v>
      </c>
      <c r="P82" s="73">
        <f>'Расковой 9'!D87</f>
        <v>0</v>
      </c>
      <c r="Q82" s="73">
        <f>'Расковой 11'!D87</f>
        <v>0</v>
      </c>
      <c r="R82" s="73">
        <f>'Расковой 13'!D87</f>
        <v>0</v>
      </c>
      <c r="S82" s="73">
        <f>'Расковой 15'!D87</f>
        <v>0</v>
      </c>
      <c r="T82" s="73">
        <f>'Расковой 17'!D87</f>
        <v>0</v>
      </c>
      <c r="U82" s="73">
        <f>'Расковой 21'!D87</f>
        <v>0</v>
      </c>
      <c r="V82" s="73">
        <f>'Советская 4-1'!D87</f>
        <v>0</v>
      </c>
      <c r="W82" s="73">
        <f>'Советская 6-2'!D87</f>
        <v>0</v>
      </c>
      <c r="X82" s="73">
        <f>'Чернышевского 3'!D87</f>
        <v>0</v>
      </c>
      <c r="Y82" s="73">
        <f>'Чернышевского 4'!D87</f>
        <v>0</v>
      </c>
      <c r="Z82" s="73">
        <f>'Чернышевского 5'!D87</f>
        <v>0</v>
      </c>
      <c r="AA82" s="73">
        <f>'Чернышевского 6'!D87</f>
        <v>0</v>
      </c>
      <c r="AB82" s="73">
        <f>'Чернышевского 7'!D87</f>
        <v>0</v>
      </c>
      <c r="AC82" s="73">
        <f>'Чернышевского 8'!D87</f>
        <v>0</v>
      </c>
      <c r="AD82" s="73">
        <f>'Чернышевского 9'!D87</f>
        <v>0</v>
      </c>
      <c r="AE82" s="73">
        <f>'Чернышевского 9а'!D87</f>
        <v>0</v>
      </c>
      <c r="AF82" s="73">
        <f>'Чернышевского 10'!D87</f>
        <v>0</v>
      </c>
      <c r="AG82" s="73">
        <f>'Чернышевского 10а'!D87</f>
        <v>0</v>
      </c>
      <c r="AH82" s="73">
        <f>'Чернышевского 11'!D87</f>
        <v>0</v>
      </c>
      <c r="AI82" s="73">
        <f>'Чернышевского 12'!D87</f>
        <v>0</v>
      </c>
      <c r="AJ82" s="73">
        <f>'Чернышевского 12а'!D87</f>
        <v>0</v>
      </c>
      <c r="AK82" s="73">
        <f>'Чернышевского 13'!D87</f>
        <v>0</v>
      </c>
      <c r="AL82" s="73">
        <f>'Чернышевского 15'!D87</f>
        <v>0</v>
      </c>
      <c r="AM82" s="73">
        <f>'Чернышевского 19'!D87</f>
        <v>0</v>
      </c>
      <c r="AN82" s="73">
        <f>'Чернышевского 21'!D87</f>
        <v>0</v>
      </c>
      <c r="AO82" s="73">
        <f>'Чернышевского 22'!D87</f>
        <v>0</v>
      </c>
      <c r="AP82" s="73">
        <f>'Чернышевского 24'!D87</f>
        <v>0</v>
      </c>
      <c r="AQ82" s="73">
        <f>'Чернышевского 25'!D87</f>
        <v>0</v>
      </c>
      <c r="AR82" s="73">
        <f t="shared" si="1"/>
        <v>0</v>
      </c>
    </row>
    <row r="83" spans="1:44" ht="19.5" customHeight="1">
      <c r="A83" s="21" t="s">
        <v>139</v>
      </c>
      <c r="B83" s="118" t="s">
        <v>64</v>
      </c>
      <c r="C83" s="17" t="s">
        <v>65</v>
      </c>
      <c r="D83" s="17">
        <f>'Николаева 8'!D88</f>
        <v>0</v>
      </c>
      <c r="E83" s="73">
        <f>'Николаева 12'!D88</f>
        <v>0</v>
      </c>
      <c r="F83" s="73">
        <f>'Николаева 14'!D88</f>
        <v>0</v>
      </c>
      <c r="G83" s="73">
        <f>'Николаева 22'!D88</f>
        <v>0</v>
      </c>
      <c r="H83" s="73">
        <f>'Николаева 31'!D88</f>
        <v>0</v>
      </c>
      <c r="I83" s="73">
        <f>'Парковая 15'!D88</f>
        <v>0</v>
      </c>
      <c r="J83" s="73">
        <f>'Парковая 17'!D88</f>
        <v>0</v>
      </c>
      <c r="K83" s="73">
        <f>'Парковая 19'!D88</f>
        <v>0</v>
      </c>
      <c r="L83" s="73">
        <f>'Парковая 21'!D88</f>
        <v>0</v>
      </c>
      <c r="M83" s="73">
        <f>'Расковой 3'!D88</f>
        <v>0</v>
      </c>
      <c r="N83" s="73">
        <f>'Расковой 5'!D88</f>
        <v>0</v>
      </c>
      <c r="O83" s="73">
        <f>'Расковой 7'!D88</f>
        <v>0</v>
      </c>
      <c r="P83" s="73">
        <f>'Расковой 9'!D88</f>
        <v>0</v>
      </c>
      <c r="Q83" s="73">
        <f>'Расковой 11'!D88</f>
        <v>0</v>
      </c>
      <c r="R83" s="73">
        <f>'Расковой 13'!D88</f>
        <v>0</v>
      </c>
      <c r="S83" s="73">
        <f>'Расковой 15'!D88</f>
        <v>0</v>
      </c>
      <c r="T83" s="73">
        <f>'Расковой 17'!D88</f>
        <v>0</v>
      </c>
      <c r="U83" s="73">
        <f>'Расковой 21'!D88</f>
        <v>0</v>
      </c>
      <c r="V83" s="73">
        <f>'Советская 4-1'!D88</f>
        <v>0</v>
      </c>
      <c r="W83" s="73">
        <f>'Советская 6-2'!D88</f>
        <v>0</v>
      </c>
      <c r="X83" s="73">
        <f>'Чернышевского 3'!D88</f>
        <v>0</v>
      </c>
      <c r="Y83" s="73">
        <f>'Чернышевского 4'!D88</f>
        <v>0</v>
      </c>
      <c r="Z83" s="73">
        <f>'Чернышевского 5'!D88</f>
        <v>0</v>
      </c>
      <c r="AA83" s="73">
        <f>'Чернышевского 6'!D88</f>
        <v>0</v>
      </c>
      <c r="AB83" s="73">
        <f>'Чернышевского 7'!D88</f>
        <v>0</v>
      </c>
      <c r="AC83" s="73">
        <f>'Чернышевского 8'!D88</f>
        <v>0</v>
      </c>
      <c r="AD83" s="73">
        <f>'Чернышевского 9'!D88</f>
        <v>0</v>
      </c>
      <c r="AE83" s="73">
        <f>'Чернышевского 9а'!D88</f>
        <v>0</v>
      </c>
      <c r="AF83" s="73">
        <f>'Чернышевского 10'!D88</f>
        <v>0</v>
      </c>
      <c r="AG83" s="73">
        <f>'Чернышевского 10а'!D88</f>
        <v>0</v>
      </c>
      <c r="AH83" s="73">
        <f>'Чернышевского 11'!D88</f>
        <v>0</v>
      </c>
      <c r="AI83" s="73">
        <f>'Чернышевского 12'!D88</f>
        <v>0</v>
      </c>
      <c r="AJ83" s="73">
        <f>'Чернышевского 12а'!D88</f>
        <v>0</v>
      </c>
      <c r="AK83" s="73">
        <f>'Чернышевского 13'!D88</f>
        <v>0</v>
      </c>
      <c r="AL83" s="73">
        <f>'Чернышевского 15'!D88</f>
        <v>0</v>
      </c>
      <c r="AM83" s="73">
        <f>'Чернышевского 19'!D88</f>
        <v>0</v>
      </c>
      <c r="AN83" s="73">
        <f>'Чернышевского 21'!D88</f>
        <v>0</v>
      </c>
      <c r="AO83" s="73">
        <f>'Чернышевского 22'!D88</f>
        <v>0</v>
      </c>
      <c r="AP83" s="73">
        <f>'Чернышевского 24'!D88</f>
        <v>0</v>
      </c>
      <c r="AQ83" s="73">
        <f>'Чернышевского 25'!D88</f>
        <v>0</v>
      </c>
      <c r="AR83" s="73">
        <f t="shared" si="1"/>
        <v>0</v>
      </c>
    </row>
    <row r="84" spans="1:44" ht="19.5" customHeight="1">
      <c r="A84" s="21" t="s">
        <v>140</v>
      </c>
      <c r="B84" s="118" t="s">
        <v>67</v>
      </c>
      <c r="C84" s="17" t="s">
        <v>65</v>
      </c>
      <c r="D84" s="17">
        <f>'Николаева 8'!D89</f>
        <v>0</v>
      </c>
      <c r="E84" s="73">
        <f>'Николаева 12'!D89</f>
        <v>0</v>
      </c>
      <c r="F84" s="73">
        <f>'Николаева 14'!D89</f>
        <v>0</v>
      </c>
      <c r="G84" s="73">
        <f>'Николаева 22'!D89</f>
        <v>0</v>
      </c>
      <c r="H84" s="73">
        <f>'Николаева 31'!D89</f>
        <v>0</v>
      </c>
      <c r="I84" s="73">
        <f>'Парковая 15'!D89</f>
        <v>0</v>
      </c>
      <c r="J84" s="73">
        <f>'Парковая 17'!D89</f>
        <v>0</v>
      </c>
      <c r="K84" s="73">
        <f>'Парковая 19'!D89</f>
        <v>0</v>
      </c>
      <c r="L84" s="73">
        <f>'Парковая 21'!D89</f>
        <v>0</v>
      </c>
      <c r="M84" s="73">
        <f>'Расковой 3'!D89</f>
        <v>0</v>
      </c>
      <c r="N84" s="73">
        <f>'Расковой 5'!D89</f>
        <v>0</v>
      </c>
      <c r="O84" s="73">
        <f>'Расковой 7'!D89</f>
        <v>0</v>
      </c>
      <c r="P84" s="73">
        <f>'Расковой 9'!D89</f>
        <v>0</v>
      </c>
      <c r="Q84" s="73">
        <f>'Расковой 11'!D89</f>
        <v>0</v>
      </c>
      <c r="R84" s="73">
        <f>'Расковой 13'!D89</f>
        <v>0</v>
      </c>
      <c r="S84" s="73">
        <f>'Расковой 15'!D89</f>
        <v>0</v>
      </c>
      <c r="T84" s="73">
        <f>'Расковой 17'!D89</f>
        <v>0</v>
      </c>
      <c r="U84" s="73">
        <f>'Расковой 21'!D89</f>
        <v>0</v>
      </c>
      <c r="V84" s="73">
        <f>'Советская 4-1'!D89</f>
        <v>0</v>
      </c>
      <c r="W84" s="73">
        <f>'Советская 6-2'!D89</f>
        <v>0</v>
      </c>
      <c r="X84" s="73">
        <f>'Чернышевского 3'!D89</f>
        <v>0</v>
      </c>
      <c r="Y84" s="73">
        <f>'Чернышевского 4'!D89</f>
        <v>0</v>
      </c>
      <c r="Z84" s="73">
        <f>'Чернышевского 5'!D89</f>
        <v>0</v>
      </c>
      <c r="AA84" s="73">
        <f>'Чернышевского 6'!D89</f>
        <v>0</v>
      </c>
      <c r="AB84" s="73">
        <f>'Чернышевского 7'!D89</f>
        <v>0</v>
      </c>
      <c r="AC84" s="73">
        <f>'Чернышевского 8'!D89</f>
        <v>0</v>
      </c>
      <c r="AD84" s="73">
        <f>'Чернышевского 9'!D89</f>
        <v>0</v>
      </c>
      <c r="AE84" s="73">
        <f>'Чернышевского 9а'!D89</f>
        <v>0</v>
      </c>
      <c r="AF84" s="73">
        <f>'Чернышевского 10'!D89</f>
        <v>0</v>
      </c>
      <c r="AG84" s="73">
        <f>'Чернышевского 10а'!D89</f>
        <v>0</v>
      </c>
      <c r="AH84" s="73">
        <f>'Чернышевского 11'!D89</f>
        <v>0</v>
      </c>
      <c r="AI84" s="73">
        <f>'Чернышевского 12'!D89</f>
        <v>0</v>
      </c>
      <c r="AJ84" s="73">
        <f>'Чернышевского 12а'!D89</f>
        <v>0</v>
      </c>
      <c r="AK84" s="73">
        <f>'Чернышевского 13'!D89</f>
        <v>0</v>
      </c>
      <c r="AL84" s="73">
        <f>'Чернышевского 15'!D89</f>
        <v>0</v>
      </c>
      <c r="AM84" s="73">
        <f>'Чернышевского 19'!D89</f>
        <v>0</v>
      </c>
      <c r="AN84" s="73">
        <f>'Чернышевского 21'!D89</f>
        <v>0</v>
      </c>
      <c r="AO84" s="73">
        <f>'Чернышевского 22'!D89</f>
        <v>0</v>
      </c>
      <c r="AP84" s="73">
        <f>'Чернышевского 24'!D89</f>
        <v>0</v>
      </c>
      <c r="AQ84" s="73">
        <f>'Чернышевского 25'!D89</f>
        <v>0</v>
      </c>
      <c r="AR84" s="73">
        <f t="shared" si="1"/>
        <v>0</v>
      </c>
    </row>
    <row r="85" spans="1:44" ht="16.5" customHeight="1">
      <c r="A85" s="21" t="s">
        <v>141</v>
      </c>
      <c r="B85" s="118" t="s">
        <v>69</v>
      </c>
      <c r="C85" s="17" t="s">
        <v>65</v>
      </c>
      <c r="D85" s="17">
        <f>'Николаева 8'!D90</f>
        <v>0</v>
      </c>
      <c r="E85" s="73">
        <f>'Николаева 12'!D90</f>
        <v>0</v>
      </c>
      <c r="F85" s="73">
        <f>'Николаева 14'!D90</f>
        <v>0</v>
      </c>
      <c r="G85" s="73">
        <f>'Николаева 22'!D90</f>
        <v>0</v>
      </c>
      <c r="H85" s="73">
        <f>'Николаева 31'!D90</f>
        <v>0</v>
      </c>
      <c r="I85" s="73">
        <f>'Парковая 15'!D90</f>
        <v>0</v>
      </c>
      <c r="J85" s="73">
        <f>'Парковая 17'!D90</f>
        <v>0</v>
      </c>
      <c r="K85" s="73">
        <f>'Парковая 19'!D90</f>
        <v>0</v>
      </c>
      <c r="L85" s="73">
        <f>'Парковая 21'!D90</f>
        <v>0</v>
      </c>
      <c r="M85" s="73">
        <f>'Расковой 3'!D90</f>
        <v>0</v>
      </c>
      <c r="N85" s="73">
        <f>'Расковой 5'!D90</f>
        <v>0</v>
      </c>
      <c r="O85" s="73">
        <f>'Расковой 7'!D90</f>
        <v>0</v>
      </c>
      <c r="P85" s="73">
        <f>'Расковой 9'!D90</f>
        <v>0</v>
      </c>
      <c r="Q85" s="73">
        <f>'Расковой 11'!D90</f>
        <v>0</v>
      </c>
      <c r="R85" s="73">
        <f>'Расковой 13'!D90</f>
        <v>0</v>
      </c>
      <c r="S85" s="73">
        <f>'Расковой 15'!D90</f>
        <v>0</v>
      </c>
      <c r="T85" s="73">
        <f>'Расковой 17'!D90</f>
        <v>0</v>
      </c>
      <c r="U85" s="73">
        <f>'Расковой 21'!D90</f>
        <v>0</v>
      </c>
      <c r="V85" s="73">
        <f>'Советская 4-1'!D90</f>
        <v>0</v>
      </c>
      <c r="W85" s="73">
        <f>'Советская 6-2'!D90</f>
        <v>0</v>
      </c>
      <c r="X85" s="73">
        <f>'Чернышевского 3'!D90</f>
        <v>0</v>
      </c>
      <c r="Y85" s="73">
        <f>'Чернышевского 4'!D90</f>
        <v>0</v>
      </c>
      <c r="Z85" s="73">
        <f>'Чернышевского 5'!D90</f>
        <v>0</v>
      </c>
      <c r="AA85" s="73">
        <f>'Чернышевского 6'!D90</f>
        <v>0</v>
      </c>
      <c r="AB85" s="73">
        <f>'Чернышевского 7'!D90</f>
        <v>0</v>
      </c>
      <c r="AC85" s="73">
        <f>'Чернышевского 8'!D90</f>
        <v>0</v>
      </c>
      <c r="AD85" s="73">
        <f>'Чернышевского 9'!D90</f>
        <v>0</v>
      </c>
      <c r="AE85" s="73">
        <f>'Чернышевского 9а'!D90</f>
        <v>0</v>
      </c>
      <c r="AF85" s="73">
        <f>'Чернышевского 10'!D90</f>
        <v>0</v>
      </c>
      <c r="AG85" s="73">
        <f>'Чернышевского 10а'!D90</f>
        <v>0</v>
      </c>
      <c r="AH85" s="73">
        <f>'Чернышевского 11'!D90</f>
        <v>0</v>
      </c>
      <c r="AI85" s="73">
        <f>'Чернышевского 12'!D90</f>
        <v>0</v>
      </c>
      <c r="AJ85" s="73">
        <f>'Чернышевского 12а'!D90</f>
        <v>0</v>
      </c>
      <c r="AK85" s="73">
        <f>'Чернышевского 13'!D90</f>
        <v>0</v>
      </c>
      <c r="AL85" s="73">
        <f>'Чернышевского 15'!D90</f>
        <v>0</v>
      </c>
      <c r="AM85" s="73">
        <f>'Чернышевского 19'!D90</f>
        <v>0</v>
      </c>
      <c r="AN85" s="73">
        <f>'Чернышевского 21'!D90</f>
        <v>0</v>
      </c>
      <c r="AO85" s="73">
        <f>'Чернышевского 22'!D90</f>
        <v>0</v>
      </c>
      <c r="AP85" s="73">
        <f>'Чернышевского 24'!D90</f>
        <v>0</v>
      </c>
      <c r="AQ85" s="73">
        <f>'Чернышевского 25'!D90</f>
        <v>0</v>
      </c>
      <c r="AR85" s="73">
        <f t="shared" si="1"/>
        <v>0</v>
      </c>
    </row>
    <row r="86" spans="1:44" ht="15" customHeight="1">
      <c r="A86" s="21" t="s">
        <v>142</v>
      </c>
      <c r="B86" s="118" t="s">
        <v>71</v>
      </c>
      <c r="C86" s="17" t="s">
        <v>16</v>
      </c>
      <c r="D86" s="17">
        <f>'Николаева 8'!D91</f>
        <v>0</v>
      </c>
      <c r="E86" s="73">
        <f>'Николаева 12'!D91</f>
        <v>0</v>
      </c>
      <c r="F86" s="73">
        <f>'Николаева 14'!D91</f>
        <v>0</v>
      </c>
      <c r="G86" s="73">
        <f>'Николаева 22'!D91</f>
        <v>0</v>
      </c>
      <c r="H86" s="73">
        <f>'Николаева 31'!D91</f>
        <v>0</v>
      </c>
      <c r="I86" s="73">
        <f>'Парковая 15'!D91</f>
        <v>0</v>
      </c>
      <c r="J86" s="73">
        <f>'Парковая 17'!D91</f>
        <v>0</v>
      </c>
      <c r="K86" s="73">
        <f>'Парковая 19'!D91</f>
        <v>0</v>
      </c>
      <c r="L86" s="73">
        <f>'Парковая 21'!D91</f>
        <v>0</v>
      </c>
      <c r="M86" s="73">
        <f>'Расковой 3'!D91</f>
        <v>0</v>
      </c>
      <c r="N86" s="73">
        <f>'Расковой 5'!D91</f>
        <v>0</v>
      </c>
      <c r="O86" s="73">
        <f>'Расковой 7'!D91</f>
        <v>0</v>
      </c>
      <c r="P86" s="73">
        <f>'Расковой 9'!D91</f>
        <v>0</v>
      </c>
      <c r="Q86" s="73">
        <f>'Расковой 11'!D91</f>
        <v>0</v>
      </c>
      <c r="R86" s="73">
        <f>'Расковой 13'!D91</f>
        <v>0</v>
      </c>
      <c r="S86" s="73">
        <f>'Расковой 15'!D91</f>
        <v>0</v>
      </c>
      <c r="T86" s="73">
        <f>'Расковой 17'!D91</f>
        <v>0</v>
      </c>
      <c r="U86" s="73">
        <f>'Расковой 21'!D91</f>
        <v>0</v>
      </c>
      <c r="V86" s="73">
        <f>'Советская 4-1'!D91</f>
        <v>0</v>
      </c>
      <c r="W86" s="73">
        <f>'Советская 6-2'!D91</f>
        <v>0</v>
      </c>
      <c r="X86" s="73">
        <f>'Чернышевского 3'!D91</f>
        <v>0</v>
      </c>
      <c r="Y86" s="73">
        <f>'Чернышевского 4'!D91</f>
        <v>0</v>
      </c>
      <c r="Z86" s="73">
        <f>'Чернышевского 5'!D91</f>
        <v>0</v>
      </c>
      <c r="AA86" s="73">
        <f>'Чернышевского 6'!D91</f>
        <v>0</v>
      </c>
      <c r="AB86" s="73">
        <f>'Чернышевского 7'!D91</f>
        <v>0</v>
      </c>
      <c r="AC86" s="73">
        <f>'Чернышевского 8'!D91</f>
        <v>0</v>
      </c>
      <c r="AD86" s="73">
        <f>'Чернышевского 9'!D91</f>
        <v>0</v>
      </c>
      <c r="AE86" s="73">
        <f>'Чернышевского 9а'!D91</f>
        <v>0</v>
      </c>
      <c r="AF86" s="73">
        <f>'Чернышевского 10'!D91</f>
        <v>0</v>
      </c>
      <c r="AG86" s="73">
        <f>'Чернышевского 10а'!D91</f>
        <v>0</v>
      </c>
      <c r="AH86" s="73">
        <f>'Чернышевского 11'!D91</f>
        <v>0</v>
      </c>
      <c r="AI86" s="73">
        <f>'Чернышевского 12'!D91</f>
        <v>0</v>
      </c>
      <c r="AJ86" s="73">
        <f>'Чернышевского 12а'!D91</f>
        <v>0</v>
      </c>
      <c r="AK86" s="73">
        <f>'Чернышевского 13'!D91</f>
        <v>0</v>
      </c>
      <c r="AL86" s="73">
        <f>'Чернышевского 15'!D91</f>
        <v>0</v>
      </c>
      <c r="AM86" s="73">
        <f>'Чернышевского 19'!D91</f>
        <v>0</v>
      </c>
      <c r="AN86" s="73">
        <f>'Чернышевского 21'!D91</f>
        <v>0</v>
      </c>
      <c r="AO86" s="73">
        <f>'Чернышевского 22'!D91</f>
        <v>0</v>
      </c>
      <c r="AP86" s="73">
        <f>'Чернышевского 24'!D91</f>
        <v>0</v>
      </c>
      <c r="AQ86" s="73">
        <f>'Чернышевского 25'!D91</f>
        <v>0</v>
      </c>
      <c r="AR86" s="73">
        <f t="shared" si="1"/>
        <v>0</v>
      </c>
    </row>
    <row r="87" spans="1:44" ht="15" customHeight="1">
      <c r="A87" s="123" t="s">
        <v>143</v>
      </c>
      <c r="B87" s="124"/>
      <c r="C87" s="67"/>
      <c r="D87" s="17">
        <f>'Николаева 8'!D92</f>
        <v>0</v>
      </c>
      <c r="E87" s="73">
        <f>'Николаева 12'!D92</f>
        <v>0</v>
      </c>
      <c r="F87" s="73">
        <f>'Николаева 14'!D92</f>
        <v>0</v>
      </c>
      <c r="G87" s="73">
        <f>'Николаева 22'!D92</f>
        <v>0</v>
      </c>
      <c r="H87" s="73">
        <f>'Николаева 31'!D92</f>
        <v>0</v>
      </c>
      <c r="I87" s="73">
        <f>'Парковая 15'!D92</f>
        <v>0</v>
      </c>
      <c r="J87" s="73">
        <f>'Парковая 17'!D92</f>
        <v>0</v>
      </c>
      <c r="K87" s="73">
        <f>'Парковая 19'!D92</f>
        <v>0</v>
      </c>
      <c r="L87" s="73">
        <f>'Парковая 21'!D92</f>
        <v>0</v>
      </c>
      <c r="M87" s="73">
        <f>'Расковой 3'!D92</f>
        <v>0</v>
      </c>
      <c r="N87" s="73">
        <f>'Расковой 5'!D92</f>
        <v>0</v>
      </c>
      <c r="O87" s="73">
        <f>'Расковой 7'!D92</f>
        <v>0</v>
      </c>
      <c r="P87" s="73">
        <f>'Расковой 9'!D92</f>
        <v>0</v>
      </c>
      <c r="Q87" s="73">
        <f>'Расковой 11'!D92</f>
        <v>0</v>
      </c>
      <c r="R87" s="73">
        <f>'Расковой 13'!D92</f>
        <v>0</v>
      </c>
      <c r="S87" s="73">
        <f>'Расковой 15'!D92</f>
        <v>0</v>
      </c>
      <c r="T87" s="73">
        <f>'Расковой 17'!D92</f>
        <v>0</v>
      </c>
      <c r="U87" s="73">
        <f>'Расковой 21'!D92</f>
        <v>0</v>
      </c>
      <c r="V87" s="73">
        <f>'Советская 4-1'!D92</f>
        <v>0</v>
      </c>
      <c r="W87" s="73">
        <f>'Советская 6-2'!D92</f>
        <v>0</v>
      </c>
      <c r="X87" s="73">
        <f>'Чернышевского 3'!D92</f>
        <v>0</v>
      </c>
      <c r="Y87" s="73">
        <f>'Чернышевского 4'!D92</f>
        <v>0</v>
      </c>
      <c r="Z87" s="73">
        <f>'Чернышевского 5'!D92</f>
        <v>0</v>
      </c>
      <c r="AA87" s="73">
        <f>'Чернышевского 6'!D92</f>
        <v>0</v>
      </c>
      <c r="AB87" s="73">
        <f>'Чернышевского 7'!D92</f>
        <v>0</v>
      </c>
      <c r="AC87" s="73">
        <f>'Чернышевского 8'!D92</f>
        <v>0</v>
      </c>
      <c r="AD87" s="73">
        <f>'Чернышевского 9'!D92</f>
        <v>0</v>
      </c>
      <c r="AE87" s="73">
        <f>'Чернышевского 9а'!D92</f>
        <v>0</v>
      </c>
      <c r="AF87" s="73">
        <f>'Чернышевского 10'!D92</f>
        <v>0</v>
      </c>
      <c r="AG87" s="73">
        <f>'Чернышевского 10а'!D92</f>
        <v>0</v>
      </c>
      <c r="AH87" s="73">
        <f>'Чернышевского 11'!D92</f>
        <v>0</v>
      </c>
      <c r="AI87" s="73">
        <f>'Чернышевского 12'!D92</f>
        <v>0</v>
      </c>
      <c r="AJ87" s="73">
        <f>'Чернышевского 12а'!D92</f>
        <v>0</v>
      </c>
      <c r="AK87" s="73">
        <f>'Чернышевского 13'!D92</f>
        <v>0</v>
      </c>
      <c r="AL87" s="73">
        <f>'Чернышевского 15'!D92</f>
        <v>0</v>
      </c>
      <c r="AM87" s="73">
        <f>'Чернышевского 19'!D92</f>
        <v>0</v>
      </c>
      <c r="AN87" s="73">
        <f>'Чернышевского 21'!D92</f>
        <v>0</v>
      </c>
      <c r="AO87" s="73">
        <f>'Чернышевского 22'!D92</f>
        <v>0</v>
      </c>
      <c r="AP87" s="73">
        <f>'Чернышевского 24'!D92</f>
        <v>0</v>
      </c>
      <c r="AQ87" s="73">
        <f>'Чернышевского 25'!D92</f>
        <v>0</v>
      </c>
      <c r="AR87" s="73">
        <f t="shared" si="1"/>
        <v>0</v>
      </c>
    </row>
    <row r="88" spans="1:44" ht="18.75" customHeight="1">
      <c r="A88" s="6" t="s">
        <v>144</v>
      </c>
      <c r="B88" s="108" t="s">
        <v>145</v>
      </c>
      <c r="C88" s="8" t="s">
        <v>65</v>
      </c>
      <c r="D88" s="109">
        <f>'Николаева 8'!D93</f>
        <v>6</v>
      </c>
      <c r="E88" s="110">
        <f>'Николаева 12'!D93</f>
        <v>2</v>
      </c>
      <c r="F88" s="110">
        <f>'Николаева 14'!D93</f>
        <v>5</v>
      </c>
      <c r="G88" s="110">
        <f>'Николаева 22'!D93</f>
        <v>5</v>
      </c>
      <c r="H88" s="110">
        <f>'Николаева 31'!D93</f>
        <v>10</v>
      </c>
      <c r="I88" s="110">
        <f>'Парковая 15'!D93</f>
        <v>2</v>
      </c>
      <c r="J88" s="110">
        <f>'Парковая 17'!D93</f>
        <v>2</v>
      </c>
      <c r="K88" s="110">
        <f>'Парковая 19'!D93</f>
        <v>3</v>
      </c>
      <c r="L88" s="110">
        <f>'Парковая 21'!D93</f>
        <v>5</v>
      </c>
      <c r="M88" s="110">
        <f>'Расковой 3'!D93</f>
        <v>2</v>
      </c>
      <c r="N88" s="110">
        <f>'Расковой 5'!D93</f>
        <v>2</v>
      </c>
      <c r="O88" s="110">
        <f>'Расковой 7'!D93</f>
        <v>5</v>
      </c>
      <c r="P88" s="110">
        <f>'Расковой 9'!D93</f>
        <v>5</v>
      </c>
      <c r="Q88" s="110">
        <f>'Расковой 11'!D93</f>
        <v>8</v>
      </c>
      <c r="R88" s="110">
        <f>'Расковой 13'!D93</f>
        <v>2</v>
      </c>
      <c r="S88" s="110">
        <f>'Расковой 15'!D93</f>
        <v>6</v>
      </c>
      <c r="T88" s="110">
        <f>'Расковой 17'!D93</f>
        <v>2</v>
      </c>
      <c r="U88" s="110">
        <f>'Расковой 21'!D93</f>
        <v>4</v>
      </c>
      <c r="V88" s="110">
        <f>'Советская 4-1'!D93</f>
        <v>7</v>
      </c>
      <c r="W88" s="110">
        <f>'Советская 6-2'!D93</f>
        <v>10</v>
      </c>
      <c r="X88" s="110">
        <f>'Чернышевского 3'!D93</f>
        <v>2</v>
      </c>
      <c r="Y88" s="110">
        <f>'Чернышевского 4'!D93</f>
        <v>2</v>
      </c>
      <c r="Z88" s="110">
        <f>'Чернышевского 5'!D93</f>
        <v>2</v>
      </c>
      <c r="AA88" s="110">
        <f>'Чернышевского 6'!D93</f>
        <v>1</v>
      </c>
      <c r="AB88" s="110">
        <f>'Чернышевского 7'!D93</f>
        <v>2</v>
      </c>
      <c r="AC88" s="110">
        <f>'Чернышевского 8'!D93</f>
        <v>2</v>
      </c>
      <c r="AD88" s="110">
        <f>'Чернышевского 9'!D93</f>
        <v>2</v>
      </c>
      <c r="AE88" s="110">
        <f>'Чернышевского 9а'!D93</f>
        <v>2</v>
      </c>
      <c r="AF88" s="110">
        <f>'Чернышевского 10'!D93</f>
        <v>4</v>
      </c>
      <c r="AG88" s="110">
        <f>'Чернышевского 10а'!D93</f>
        <v>2</v>
      </c>
      <c r="AH88" s="110">
        <f>'Чернышевского 11'!D93</f>
        <v>11</v>
      </c>
      <c r="AI88" s="110">
        <f>'Чернышевского 12'!D93</f>
        <v>2</v>
      </c>
      <c r="AJ88" s="110">
        <f>'Чернышевского 12а'!D93</f>
        <v>4</v>
      </c>
      <c r="AK88" s="110">
        <f>'Чернышевского 13'!D93</f>
        <v>4</v>
      </c>
      <c r="AL88" s="110">
        <f>'Чернышевского 15'!D93</f>
        <v>2</v>
      </c>
      <c r="AM88" s="110">
        <f>'Чернышевского 19'!D93</f>
        <v>6</v>
      </c>
      <c r="AN88" s="110">
        <f>'Чернышевского 21'!D93</f>
        <v>3</v>
      </c>
      <c r="AO88" s="110">
        <f>'Чернышевского 22'!D93</f>
        <v>5</v>
      </c>
      <c r="AP88" s="110">
        <f>'Чернышевского 24'!D93</f>
        <v>3</v>
      </c>
      <c r="AQ88" s="110">
        <f>'Чернышевского 25'!D93</f>
        <v>2</v>
      </c>
      <c r="AR88" s="110">
        <f t="shared" si="1"/>
        <v>156</v>
      </c>
    </row>
    <row r="89" spans="1:44" ht="18" customHeight="1">
      <c r="A89" s="6" t="s">
        <v>146</v>
      </c>
      <c r="B89" s="16" t="s">
        <v>147</v>
      </c>
      <c r="C89" s="8" t="s">
        <v>65</v>
      </c>
      <c r="D89" s="109">
        <f>'Николаева 8'!D94</f>
        <v>0</v>
      </c>
      <c r="E89" s="110">
        <f>'Николаева 12'!D94</f>
        <v>0</v>
      </c>
      <c r="F89" s="110">
        <f>'Николаева 14'!D94</f>
        <v>0</v>
      </c>
      <c r="G89" s="110">
        <f>'Николаева 22'!D94</f>
        <v>0</v>
      </c>
      <c r="H89" s="110">
        <f>'Николаева 31'!D94</f>
        <v>0</v>
      </c>
      <c r="I89" s="110">
        <f>'Парковая 15'!D94</f>
        <v>1</v>
      </c>
      <c r="J89" s="110">
        <f>'Парковая 17'!D94</f>
        <v>0</v>
      </c>
      <c r="K89" s="110">
        <f>'Парковая 19'!D94</f>
        <v>0</v>
      </c>
      <c r="L89" s="110">
        <f>'Парковая 21'!D94</f>
        <v>1</v>
      </c>
      <c r="M89" s="110">
        <f>'Расковой 3'!D94</f>
        <v>0</v>
      </c>
      <c r="N89" s="110">
        <f>'Расковой 5'!D94</f>
        <v>0</v>
      </c>
      <c r="O89" s="110">
        <f>'Расковой 7'!D94</f>
        <v>1</v>
      </c>
      <c r="P89" s="110">
        <f>'Расковой 9'!D94</f>
        <v>0</v>
      </c>
      <c r="Q89" s="110">
        <f>'Расковой 11'!D94</f>
        <v>1</v>
      </c>
      <c r="R89" s="110">
        <f>'Расковой 13'!D94</f>
        <v>0</v>
      </c>
      <c r="S89" s="110">
        <f>'Расковой 15'!D94</f>
        <v>1</v>
      </c>
      <c r="T89" s="110">
        <f>'Расковой 17'!D94</f>
        <v>0</v>
      </c>
      <c r="U89" s="110">
        <f>'Расковой 21'!D94</f>
        <v>1</v>
      </c>
      <c r="V89" s="110">
        <f>'Советская 4-1'!D94</f>
        <v>0</v>
      </c>
      <c r="W89" s="110">
        <f>'Советская 6-2'!D94</f>
        <v>0</v>
      </c>
      <c r="X89" s="110">
        <f>'Чернышевского 3'!D94</f>
        <v>0</v>
      </c>
      <c r="Y89" s="110">
        <f>'Чернышевского 4'!D94</f>
        <v>0</v>
      </c>
      <c r="Z89" s="110">
        <f>'Чернышевского 5'!D94</f>
        <v>0</v>
      </c>
      <c r="AA89" s="110">
        <f>'Чернышевского 6'!D94</f>
        <v>0</v>
      </c>
      <c r="AB89" s="110">
        <f>'Чернышевского 7'!D94</f>
        <v>1</v>
      </c>
      <c r="AC89" s="110">
        <f>'Чернышевского 8'!D94</f>
        <v>0</v>
      </c>
      <c r="AD89" s="110">
        <f>'Чернышевского 9'!D94</f>
        <v>0</v>
      </c>
      <c r="AE89" s="110">
        <f>'Чернышевского 9а'!D94</f>
        <v>0</v>
      </c>
      <c r="AF89" s="110">
        <f>'Чернышевского 10'!D94</f>
        <v>0</v>
      </c>
      <c r="AG89" s="110">
        <f>'Чернышевского 10а'!D94</f>
        <v>0</v>
      </c>
      <c r="AH89" s="110">
        <f>'Чернышевского 11'!D94</f>
        <v>0</v>
      </c>
      <c r="AI89" s="110">
        <f>'Чернышевского 12'!D94</f>
        <v>0</v>
      </c>
      <c r="AJ89" s="110">
        <f>'Чернышевского 12а'!D94</f>
        <v>0</v>
      </c>
      <c r="AK89" s="110">
        <f>'Чернышевского 13'!D94</f>
        <v>1</v>
      </c>
      <c r="AL89" s="110">
        <f>'Чернышевского 15'!D94</f>
        <v>0</v>
      </c>
      <c r="AM89" s="110">
        <f>'Чернышевского 19'!D94</f>
        <v>0</v>
      </c>
      <c r="AN89" s="110">
        <f>'Чернышевского 21'!D94</f>
        <v>0</v>
      </c>
      <c r="AO89" s="110">
        <f>'Чернышевского 22'!D94</f>
        <v>1</v>
      </c>
      <c r="AP89" s="110">
        <f>'Чернышевского 24'!D94</f>
        <v>1</v>
      </c>
      <c r="AQ89" s="110">
        <f>'Чернышевского 25'!D94</f>
        <v>0</v>
      </c>
      <c r="AR89" s="110">
        <f t="shared" si="1"/>
        <v>10</v>
      </c>
    </row>
    <row r="90" spans="1:44" ht="33" customHeight="1">
      <c r="A90" s="6" t="s">
        <v>148</v>
      </c>
      <c r="B90" s="16" t="s">
        <v>149</v>
      </c>
      <c r="C90" s="8" t="s">
        <v>16</v>
      </c>
      <c r="D90" s="17">
        <f>'Николаева 8'!D95</f>
        <v>19720</v>
      </c>
      <c r="E90" s="73">
        <f>'Николаева 12'!D95</f>
        <v>8874</v>
      </c>
      <c r="F90" s="73">
        <f>'Николаева 14'!D95</f>
        <v>3408</v>
      </c>
      <c r="G90" s="73">
        <f>'Николаева 22'!D95</f>
        <v>7248</v>
      </c>
      <c r="H90" s="73">
        <f>'Николаева 31'!D95</f>
        <v>10971</v>
      </c>
      <c r="I90" s="73">
        <f>'Парковая 15'!D95</f>
        <v>19720</v>
      </c>
      <c r="J90" s="73">
        <f>'Парковая 17'!D95</f>
        <v>9982</v>
      </c>
      <c r="K90" s="73">
        <f>'Парковая 19'!D95</f>
        <v>7248</v>
      </c>
      <c r="L90" s="73">
        <f>'Парковая 21'!D95</f>
        <v>8251</v>
      </c>
      <c r="M90" s="73">
        <f>'Расковой 3'!D95</f>
        <v>1104</v>
      </c>
      <c r="N90" s="73">
        <f>'Расковой 5'!D95</f>
        <v>3782</v>
      </c>
      <c r="O90" s="73">
        <f>'Расковой 7'!D95</f>
        <v>7889</v>
      </c>
      <c r="P90" s="73">
        <f>'Расковой 9'!D95</f>
        <v>12520</v>
      </c>
      <c r="Q90" s="73">
        <f>'Расковой 11'!D95</f>
        <v>17082</v>
      </c>
      <c r="R90" s="73">
        <f>'Расковой 13'!D95</f>
        <v>9992</v>
      </c>
      <c r="S90" s="73">
        <f>'Расковой 15'!D95</f>
        <v>14441</v>
      </c>
      <c r="T90" s="73">
        <f>'Расковой 17'!D95</f>
        <v>11499</v>
      </c>
      <c r="U90" s="73">
        <f>'Расковой 21'!D95</f>
        <v>15519</v>
      </c>
      <c r="V90" s="73">
        <f>'Советская 4-1'!D95</f>
        <v>15353</v>
      </c>
      <c r="W90" s="73">
        <f>'Советская 6-2'!D95</f>
        <v>29484</v>
      </c>
      <c r="X90" s="73">
        <f>'Чернышевского 3'!D95</f>
        <v>3408</v>
      </c>
      <c r="Y90" s="73">
        <f>'Чернышевского 4'!D95</f>
        <v>3565</v>
      </c>
      <c r="Z90" s="73">
        <f>'Чернышевского 5'!D95</f>
        <v>12237</v>
      </c>
      <c r="AA90" s="73">
        <f>'Чернышевского 6'!D95</f>
        <v>4543</v>
      </c>
      <c r="AB90" s="73">
        <f>'Чернышевского 7'!D95</f>
        <v>8473</v>
      </c>
      <c r="AC90" s="73">
        <f>'Чернышевского 8'!D95</f>
        <v>8094</v>
      </c>
      <c r="AD90" s="73">
        <f>'Чернышевского 9'!D95</f>
        <v>7889</v>
      </c>
      <c r="AE90" s="73">
        <f>'Чернышевского 9а'!D95</f>
        <v>5341</v>
      </c>
      <c r="AF90" s="73">
        <f>'Чернышевского 10'!D95</f>
        <v>8473</v>
      </c>
      <c r="AG90" s="73">
        <f>'Чернышевского 10а'!D95</f>
        <v>3939</v>
      </c>
      <c r="AH90" s="73">
        <f>'Чернышевского 11'!D95</f>
        <v>15380</v>
      </c>
      <c r="AI90" s="73">
        <f>'Чернышевского 12'!D95</f>
        <v>2645</v>
      </c>
      <c r="AJ90" s="73">
        <f>'Чернышевского 12а'!D95</f>
        <v>16055</v>
      </c>
      <c r="AK90" s="73">
        <f>'Чернышевского 13'!D95</f>
        <v>10668</v>
      </c>
      <c r="AL90" s="73">
        <f>'Чернышевского 15'!D95</f>
        <v>9503</v>
      </c>
      <c r="AM90" s="73">
        <f>'Чернышевского 19'!D95</f>
        <v>9779</v>
      </c>
      <c r="AN90" s="73">
        <f>'Чернышевского 21'!D95</f>
        <v>8772</v>
      </c>
      <c r="AO90" s="73">
        <f>'Чернышевского 22'!D95</f>
        <v>9982</v>
      </c>
      <c r="AP90" s="73">
        <f>'Чернышевского 24'!D95</f>
        <v>12907</v>
      </c>
      <c r="AQ90" s="73">
        <f>'Чернышевского 25'!D95</f>
        <v>9578</v>
      </c>
      <c r="AR90" s="73">
        <f t="shared" si="1"/>
        <v>405318</v>
      </c>
    </row>
    <row r="94" spans="1:3" ht="15">
      <c r="A94" s="2"/>
      <c r="B94" s="3"/>
      <c r="C94" s="1"/>
    </row>
    <row r="95" spans="1:44" ht="15">
      <c r="A95" s="24" t="s">
        <v>1</v>
      </c>
      <c r="B95" s="25" t="s">
        <v>152</v>
      </c>
      <c r="C95" s="24"/>
      <c r="D95" s="111" t="s">
        <v>207</v>
      </c>
      <c r="E95" s="111" t="s">
        <v>208</v>
      </c>
      <c r="F95" s="111" t="s">
        <v>209</v>
      </c>
      <c r="G95" s="111" t="s">
        <v>210</v>
      </c>
      <c r="H95" s="111" t="s">
        <v>211</v>
      </c>
      <c r="I95" s="111" t="s">
        <v>212</v>
      </c>
      <c r="J95" s="111" t="s">
        <v>213</v>
      </c>
      <c r="K95" s="111" t="s">
        <v>214</v>
      </c>
      <c r="L95" s="111" t="s">
        <v>215</v>
      </c>
      <c r="M95" s="111" t="s">
        <v>216</v>
      </c>
      <c r="N95" s="111" t="s">
        <v>217</v>
      </c>
      <c r="O95" s="111" t="s">
        <v>218</v>
      </c>
      <c r="P95" s="111" t="s">
        <v>219</v>
      </c>
      <c r="Q95" s="111" t="s">
        <v>220</v>
      </c>
      <c r="R95" s="111" t="s">
        <v>221</v>
      </c>
      <c r="S95" s="111" t="s">
        <v>222</v>
      </c>
      <c r="T95" s="111" t="s">
        <v>223</v>
      </c>
      <c r="U95" s="111" t="s">
        <v>224</v>
      </c>
      <c r="V95" s="111" t="s">
        <v>225</v>
      </c>
      <c r="W95" s="111" t="s">
        <v>226</v>
      </c>
      <c r="X95" s="111" t="s">
        <v>227</v>
      </c>
      <c r="Y95" s="111" t="s">
        <v>228</v>
      </c>
      <c r="Z95" s="111" t="s">
        <v>229</v>
      </c>
      <c r="AA95" s="111" t="s">
        <v>230</v>
      </c>
      <c r="AB95" s="111" t="s">
        <v>231</v>
      </c>
      <c r="AC95" s="111" t="s">
        <v>232</v>
      </c>
      <c r="AD95" s="111" t="s">
        <v>233</v>
      </c>
      <c r="AE95" s="111" t="s">
        <v>235</v>
      </c>
      <c r="AF95" s="111" t="s">
        <v>234</v>
      </c>
      <c r="AG95" s="111" t="s">
        <v>237</v>
      </c>
      <c r="AH95" s="111" t="s">
        <v>236</v>
      </c>
      <c r="AI95" s="111" t="s">
        <v>238</v>
      </c>
      <c r="AJ95" s="111" t="s">
        <v>239</v>
      </c>
      <c r="AK95" s="111" t="s">
        <v>240</v>
      </c>
      <c r="AL95" s="111" t="s">
        <v>241</v>
      </c>
      <c r="AM95" s="111" t="s">
        <v>242</v>
      </c>
      <c r="AN95" s="111" t="s">
        <v>243</v>
      </c>
      <c r="AO95" s="111" t="s">
        <v>244</v>
      </c>
      <c r="AP95" s="111" t="s">
        <v>245</v>
      </c>
      <c r="AQ95" s="111" t="s">
        <v>246</v>
      </c>
      <c r="AR95" s="112" t="s">
        <v>247</v>
      </c>
    </row>
    <row r="96" spans="1:44" ht="15.75">
      <c r="A96" s="24"/>
      <c r="B96" s="26" t="s">
        <v>154</v>
      </c>
      <c r="C96" s="27"/>
      <c r="D96" s="31">
        <f>'Николаева 8'!D102</f>
        <v>348099.0516</v>
      </c>
      <c r="E96" s="31">
        <f>'Николаева 12'!D102</f>
        <v>141897.62709999998</v>
      </c>
      <c r="F96" s="74">
        <f>'Николаева 14'!D102</f>
        <v>144013.3934</v>
      </c>
      <c r="G96" s="74">
        <f>'Николаева 22'!D102</f>
        <v>230968.92630000002</v>
      </c>
      <c r="H96" s="74">
        <f>'Николаева 31'!D102</f>
        <v>1009645.8927</v>
      </c>
      <c r="I96" s="74">
        <f>'Парковая 15'!D102</f>
        <v>153756.8679</v>
      </c>
      <c r="J96" s="74">
        <f>'Парковая 17'!D102</f>
        <v>238196.2205</v>
      </c>
      <c r="K96" s="74">
        <f>'Парковая 19'!D102</f>
        <v>177056.6297</v>
      </c>
      <c r="L96" s="74">
        <f>'Парковая 21'!D102</f>
        <v>253689.04559999998</v>
      </c>
      <c r="M96" s="74">
        <f>'Расковой 3'!D102</f>
        <v>275718.8142</v>
      </c>
      <c r="N96" s="74">
        <f>'Расковой 5'!D102</f>
        <v>171806.8356</v>
      </c>
      <c r="O96" s="74">
        <f>'Расковой 7'!D102</f>
        <v>170921.4977</v>
      </c>
      <c r="P96" s="74">
        <f>'Расковой 9'!D102</f>
        <v>339886.0457</v>
      </c>
      <c r="Q96" s="74">
        <f>'Расковой 11'!D102</f>
        <v>351882.3583</v>
      </c>
      <c r="R96" s="74">
        <f>'Расковой 13'!D102</f>
        <v>264479.6582</v>
      </c>
      <c r="S96" s="74">
        <f>'Расковой 15'!D102</f>
        <v>288469.2271</v>
      </c>
      <c r="T96" s="74">
        <f>'Расковой 17'!D102</f>
        <v>161659.96719999998</v>
      </c>
      <c r="U96" s="74">
        <f>'Расковой 21'!D102</f>
        <v>171968.09100000001</v>
      </c>
      <c r="V96" s="74">
        <f>'Советская 4-1'!D102</f>
        <v>352136.65799999994</v>
      </c>
      <c r="W96" s="74">
        <f>'Советская 6-2'!D102</f>
        <v>1013359.2386</v>
      </c>
      <c r="X96" s="74">
        <f>'Чернышевского 3'!D102</f>
        <v>145352.61959999998</v>
      </c>
      <c r="Y96" s="74">
        <f>'Чернышевского 4'!D102</f>
        <v>163815.9095</v>
      </c>
      <c r="Z96" s="74">
        <f>'Чернышевского 5'!D102</f>
        <v>150245.7085</v>
      </c>
      <c r="AA96" s="74">
        <f>'Чернышевского 6'!D102</f>
        <v>261563.13289999997</v>
      </c>
      <c r="AB96" s="74">
        <f>'Чернышевского 7'!D102</f>
        <v>197005.53080000004</v>
      </c>
      <c r="AC96" s="74">
        <f>'Чернышевского 8'!D102</f>
        <v>188309.8903</v>
      </c>
      <c r="AD96" s="74">
        <f>'Чернышевского 9'!D102</f>
        <v>184698.3253</v>
      </c>
      <c r="AE96" s="74">
        <f>'Чернышевского 9а'!D102</f>
        <v>172115.0282</v>
      </c>
      <c r="AF96" s="74">
        <f>'Чернышевского 10'!D102</f>
        <v>212908.68089999998</v>
      </c>
      <c r="AG96" s="74">
        <f>'Чернышевского 10а'!D102</f>
        <v>214000.0307</v>
      </c>
      <c r="AH96" s="74">
        <f>'Чернышевского 11'!D102</f>
        <v>448435.5476</v>
      </c>
      <c r="AI96" s="74">
        <f>'Чернышевского 12'!D102</f>
        <v>163030.88040000002</v>
      </c>
      <c r="AJ96" s="74">
        <f>'Чернышевского 12а'!D102</f>
        <v>162413.6135</v>
      </c>
      <c r="AK96" s="74">
        <f>'Чернышевского 13'!D102</f>
        <v>147378.62420000002</v>
      </c>
      <c r="AL96" s="74">
        <f>'Чернышевского 15'!D102</f>
        <v>215385.4368</v>
      </c>
      <c r="AM96" s="74">
        <f>'Чернышевского 19'!D102</f>
        <v>285705.0209</v>
      </c>
      <c r="AN96" s="74">
        <f>'Чернышевского 21'!D102</f>
        <v>301301.1103</v>
      </c>
      <c r="AO96" s="74">
        <f>'Чернышевского 22'!D102</f>
        <v>260799.1053</v>
      </c>
      <c r="AP96" s="74">
        <f>'Чернышевского 24'!D102</f>
        <v>264149.7535</v>
      </c>
      <c r="AQ96" s="74">
        <f>'Чернышевского 25'!D102</f>
        <v>201877.7354</v>
      </c>
      <c r="AR96" s="74">
        <f>SUM(D96:AQ96)</f>
        <v>10600103.730999999</v>
      </c>
    </row>
    <row r="97" spans="1:44" ht="15">
      <c r="A97" s="24">
        <v>1</v>
      </c>
      <c r="B97" s="29" t="s">
        <v>155</v>
      </c>
      <c r="C97" s="30"/>
      <c r="D97" s="31">
        <f>'Николаева 8'!D103</f>
        <v>29993</v>
      </c>
      <c r="E97" s="31">
        <f>'Николаева 12'!D103</f>
        <v>12366</v>
      </c>
      <c r="F97" s="74">
        <f>'Николаева 14'!D103</f>
        <v>12353</v>
      </c>
      <c r="G97" s="74">
        <f>'Николаева 22'!D103</f>
        <v>20431</v>
      </c>
      <c r="H97" s="74">
        <f>'Николаева 31'!D103</f>
        <v>105699</v>
      </c>
      <c r="I97" s="74">
        <f>'Парковая 15'!D103</f>
        <v>13426</v>
      </c>
      <c r="J97" s="74">
        <f>'Парковая 17'!D103</f>
        <v>20079</v>
      </c>
      <c r="K97" s="74">
        <f>'Парковая 19'!D103</f>
        <v>13980</v>
      </c>
      <c r="L97" s="74">
        <f>'Парковая 21'!D103</f>
        <v>20162</v>
      </c>
      <c r="M97" s="74">
        <f>'Расковой 3'!D103</f>
        <v>22432</v>
      </c>
      <c r="N97" s="74">
        <f>'Расковой 5'!D103</f>
        <v>14633</v>
      </c>
      <c r="O97" s="74">
        <f>'Расковой 7'!D103</f>
        <v>14583</v>
      </c>
      <c r="P97" s="74">
        <f>'Расковой 9'!D103</f>
        <v>27578</v>
      </c>
      <c r="Q97" s="74">
        <f>'Расковой 11'!D103</f>
        <v>29592</v>
      </c>
      <c r="R97" s="74">
        <f>'Расковой 13'!D103</f>
        <v>20083</v>
      </c>
      <c r="S97" s="74">
        <f>'Расковой 15'!D103</f>
        <v>20314</v>
      </c>
      <c r="T97" s="74">
        <f>'Расковой 17'!D103</f>
        <v>13744</v>
      </c>
      <c r="U97" s="74">
        <f>'Расковой 21'!D103</f>
        <v>13681</v>
      </c>
      <c r="V97" s="74">
        <f>'Советская 4-1'!D103</f>
        <v>29838</v>
      </c>
      <c r="W97" s="74">
        <f>'Советская 6-2'!D103</f>
        <v>55411</v>
      </c>
      <c r="X97" s="74">
        <f>'Чернышевского 3'!D103</f>
        <v>12319</v>
      </c>
      <c r="Y97" s="74">
        <f>'Чернышевского 4'!D103</f>
        <v>12260</v>
      </c>
      <c r="Z97" s="74">
        <f>'Чернышевского 5'!D103</f>
        <v>12309</v>
      </c>
      <c r="AA97" s="74">
        <f>'Чернышевского 6'!D103</f>
        <v>19473</v>
      </c>
      <c r="AB97" s="74">
        <f>'Чернышевского 7'!D103</f>
        <v>14841</v>
      </c>
      <c r="AC97" s="74">
        <f>'Чернышевского 8'!D103</f>
        <v>16683</v>
      </c>
      <c r="AD97" s="74">
        <f>'Чернышевского 9'!D103</f>
        <v>12936</v>
      </c>
      <c r="AE97" s="74">
        <f>'Чернышевского 9а'!D103</f>
        <v>12714</v>
      </c>
      <c r="AF97" s="74">
        <f>'Чернышевского 10'!D103</f>
        <v>16826</v>
      </c>
      <c r="AG97" s="74">
        <f>'Чернышевского 10а'!D103</f>
        <v>16597</v>
      </c>
      <c r="AH97" s="74">
        <f>'Чернышевского 11'!D103</f>
        <v>28713</v>
      </c>
      <c r="AI97" s="74">
        <f>'Чернышевского 12'!D103</f>
        <v>12323</v>
      </c>
      <c r="AJ97" s="74">
        <f>'Чернышевского 12а'!D103</f>
        <v>12692</v>
      </c>
      <c r="AK97" s="74">
        <f>'Чернышевского 13'!D103</f>
        <v>12220</v>
      </c>
      <c r="AL97" s="74">
        <f>'Чернышевского 15'!D103</f>
        <v>19238</v>
      </c>
      <c r="AM97" s="74">
        <f>'Чернышевского 19'!D103</f>
        <v>25229</v>
      </c>
      <c r="AN97" s="74">
        <f>'Чернышевского 21'!D103</f>
        <v>21133</v>
      </c>
      <c r="AO97" s="74">
        <f>'Чернышевского 22'!D103</f>
        <v>22182</v>
      </c>
      <c r="AP97" s="74">
        <f>'Чернышевского 24'!D103</f>
        <v>20305</v>
      </c>
      <c r="AQ97" s="74">
        <f>'Чернышевского 25'!D103</f>
        <v>14274</v>
      </c>
      <c r="AR97" s="74">
        <f aca="true" t="shared" si="2" ref="AR97:AR142">SUM(D97:AQ97)</f>
        <v>845645</v>
      </c>
    </row>
    <row r="98" spans="1:44" ht="15">
      <c r="A98" s="24">
        <f>SUM(A97)+1</f>
        <v>2</v>
      </c>
      <c r="B98" s="29" t="s">
        <v>156</v>
      </c>
      <c r="C98" s="30"/>
      <c r="D98" s="31">
        <f>'Николаева 8'!D104</f>
        <v>16022</v>
      </c>
      <c r="E98" s="31">
        <f>'Николаева 12'!D104</f>
        <v>6606</v>
      </c>
      <c r="F98" s="74">
        <f>'Николаева 14'!D104</f>
        <v>6599</v>
      </c>
      <c r="G98" s="74">
        <f>'Николаева 22'!D104</f>
        <v>10914</v>
      </c>
      <c r="H98" s="74">
        <f>'Николаева 31'!D104</f>
        <v>56348</v>
      </c>
      <c r="I98" s="74">
        <f>'Парковая 15'!D104</f>
        <v>7172</v>
      </c>
      <c r="J98" s="74">
        <f>'Парковая 17'!D104</f>
        <v>10726</v>
      </c>
      <c r="K98" s="74">
        <f>'Парковая 19'!D104</f>
        <v>7468</v>
      </c>
      <c r="L98" s="74">
        <f>'Парковая 21'!D104</f>
        <v>10771</v>
      </c>
      <c r="M98" s="74">
        <f>'Расковой 3'!D104</f>
        <v>11983</v>
      </c>
      <c r="N98" s="74">
        <f>'Расковой 5'!D104</f>
        <v>7817</v>
      </c>
      <c r="O98" s="74">
        <f>'Расковой 7'!D104</f>
        <v>7790</v>
      </c>
      <c r="P98" s="74">
        <f>'Расковой 9'!D104</f>
        <v>14732</v>
      </c>
      <c r="Q98" s="74">
        <f>'Расковой 11'!D104</f>
        <v>15808</v>
      </c>
      <c r="R98" s="74">
        <f>'Расковой 13'!D104</f>
        <v>10728</v>
      </c>
      <c r="S98" s="74">
        <f>'Расковой 15'!D104</f>
        <v>10851</v>
      </c>
      <c r="T98" s="74">
        <f>'Расковой 17'!D104</f>
        <v>7342</v>
      </c>
      <c r="U98" s="74">
        <f>'Расковой 21'!D104</f>
        <v>7308</v>
      </c>
      <c r="V98" s="74">
        <f>'Советская 4-1'!D104</f>
        <v>15939</v>
      </c>
      <c r="W98" s="74">
        <f>'Советская 6-2'!D104</f>
        <v>29600</v>
      </c>
      <c r="X98" s="74">
        <f>'Чернышевского 3'!D104</f>
        <v>6581</v>
      </c>
      <c r="Y98" s="74">
        <f>'Чернышевского 4'!D104</f>
        <v>6549</v>
      </c>
      <c r="Z98" s="74">
        <f>'Чернышевского 5'!D104</f>
        <v>6576</v>
      </c>
      <c r="AA98" s="74">
        <f>'Чернышевского 6'!D104</f>
        <v>10402</v>
      </c>
      <c r="AB98" s="74">
        <f>'Чернышевского 7'!D104</f>
        <v>7928</v>
      </c>
      <c r="AC98" s="74">
        <f>'Чернышевского 8'!D104</f>
        <v>8912</v>
      </c>
      <c r="AD98" s="74">
        <f>'Чернышевского 9'!D104</f>
        <v>6910</v>
      </c>
      <c r="AE98" s="74">
        <f>'Чернышевского 9а'!D104</f>
        <v>6792</v>
      </c>
      <c r="AF98" s="74">
        <f>'Чернышевского 10'!D104</f>
        <v>8988</v>
      </c>
      <c r="AG98" s="74">
        <f>'Чернышевского 10а'!D104</f>
        <v>8866</v>
      </c>
      <c r="AH98" s="74">
        <f>'Чернышевского 11'!D104</f>
        <v>15338</v>
      </c>
      <c r="AI98" s="74">
        <f>'Чернышевского 12'!D104</f>
        <v>6583</v>
      </c>
      <c r="AJ98" s="74">
        <f>'Чернышевского 12а'!D104</f>
        <v>6780</v>
      </c>
      <c r="AK98" s="74">
        <f>'Чернышевского 13'!D104</f>
        <v>6528</v>
      </c>
      <c r="AL98" s="74">
        <f>'Чернышевского 15'!D104</f>
        <v>10277</v>
      </c>
      <c r="AM98" s="74">
        <f>'Чернышевского 19'!D104</f>
        <v>13477</v>
      </c>
      <c r="AN98" s="74">
        <f>'Чернышевского 21'!D104</f>
        <v>11289</v>
      </c>
      <c r="AO98" s="74">
        <f>'Чернышевского 22'!D104</f>
        <v>11850</v>
      </c>
      <c r="AP98" s="74">
        <f>'Чернышевского 24'!D104</f>
        <v>10847</v>
      </c>
      <c r="AQ98" s="74">
        <f>'Чернышевского 25'!D104</f>
        <v>7625</v>
      </c>
      <c r="AR98" s="74">
        <f t="shared" si="2"/>
        <v>451622</v>
      </c>
    </row>
    <row r="99" spans="1:44" ht="15">
      <c r="A99" s="32">
        <f>SUM(A98)+1</f>
        <v>3</v>
      </c>
      <c r="B99" s="33" t="s">
        <v>157</v>
      </c>
      <c r="C99" s="34"/>
      <c r="D99" s="31">
        <f>'Николаева 8'!D105</f>
        <v>9026.76</v>
      </c>
      <c r="E99" s="31">
        <f>'Николаева 12'!D105</f>
        <v>568.29</v>
      </c>
      <c r="F99" s="74">
        <f>'Николаева 14'!D105</f>
        <v>1470.55</v>
      </c>
      <c r="G99" s="74">
        <f>'Николаева 22'!D105</f>
        <v>7060.26</v>
      </c>
      <c r="H99" s="74">
        <f>'Николаева 31'!D105</f>
        <v>6642.02</v>
      </c>
      <c r="I99" s="74">
        <f>'Парковая 15'!D105</f>
        <v>3769.93</v>
      </c>
      <c r="J99" s="74">
        <f>'Парковая 17'!D105</f>
        <v>7491.35</v>
      </c>
      <c r="K99" s="74">
        <f>'Парковая 19'!D105</f>
        <v>3769.93</v>
      </c>
      <c r="L99" s="74">
        <f>'Парковая 21'!D105</f>
        <v>6110.35</v>
      </c>
      <c r="M99" s="74">
        <f>'Расковой 3'!D105</f>
        <v>5302.35</v>
      </c>
      <c r="N99" s="74">
        <f>'Расковой 5'!D105</f>
        <v>2470.34</v>
      </c>
      <c r="O99" s="74">
        <f>'Расковой 7'!D105</f>
        <v>2742.56</v>
      </c>
      <c r="P99" s="74">
        <f>'Расковой 9'!D105</f>
        <v>7491.35</v>
      </c>
      <c r="Q99" s="74">
        <f>'Расковой 11'!D105</f>
        <v>9026.76</v>
      </c>
      <c r="R99" s="74">
        <f>'Расковой 13'!D105</f>
        <v>5192.22</v>
      </c>
      <c r="S99" s="74">
        <f>'Расковой 15'!D105</f>
        <v>3049.6</v>
      </c>
      <c r="T99" s="74">
        <f>'Расковой 17'!D105</f>
        <v>2731.71</v>
      </c>
      <c r="U99" s="74">
        <f>'Расковой 21'!D105</f>
        <v>1216.69</v>
      </c>
      <c r="V99" s="74">
        <f>'Советская 4-1'!D105</f>
        <v>4669.67</v>
      </c>
      <c r="W99" s="74">
        <f>'Советская 6-2'!D105</f>
        <v>40500.27</v>
      </c>
      <c r="X99" s="74">
        <f>'Чернышевского 3'!D105</f>
        <v>4460.25</v>
      </c>
      <c r="Y99" s="74">
        <f>'Чернышевского 4'!D105</f>
        <v>3769.93</v>
      </c>
      <c r="Z99" s="74">
        <f>'Чернышевского 5'!D105</f>
        <v>1646.17</v>
      </c>
      <c r="AA99" s="74">
        <f>'Чернышевского 6'!D105</f>
        <v>6435.5</v>
      </c>
      <c r="AB99" s="74">
        <f>'Чернышевского 7'!D105</f>
        <v>3769.93</v>
      </c>
      <c r="AC99" s="74">
        <f>'Чернышевского 8'!D105</f>
        <v>5261.41</v>
      </c>
      <c r="AD99" s="74">
        <f>'Чернышевского 9'!D105</f>
        <v>3769.93</v>
      </c>
      <c r="AE99" s="74">
        <f>'Чернышевского 9а'!D105</f>
        <v>2363.92</v>
      </c>
      <c r="AF99" s="74">
        <f>'Чернышевского 10'!D105</f>
        <v>5261.41</v>
      </c>
      <c r="AG99" s="74">
        <f>'Чернышевского 10а'!D105</f>
        <v>8927.92</v>
      </c>
      <c r="AH99" s="74">
        <f>'Чернышевского 11'!D105</f>
        <v>7491.35</v>
      </c>
      <c r="AI99" s="74">
        <f>'Чернышевского 12'!D105</f>
        <v>3769.93</v>
      </c>
      <c r="AJ99" s="74">
        <f>'Чернышевского 12а'!D105</f>
        <v>828.38</v>
      </c>
      <c r="AK99" s="74">
        <f>'Чернышевского 13'!D105</f>
        <v>3769.93</v>
      </c>
      <c r="AL99" s="74">
        <f>'Чернышевского 15'!D105</f>
        <v>2149.65</v>
      </c>
      <c r="AM99" s="74">
        <f>'Чернышевского 19'!D105</f>
        <v>1631.36</v>
      </c>
      <c r="AN99" s="74">
        <f>'Чернышевского 21'!D105</f>
        <v>9026.76</v>
      </c>
      <c r="AO99" s="74">
        <f>'Чернышевского 22'!D105</f>
        <v>9026.76</v>
      </c>
      <c r="AP99" s="74">
        <f>'Чернышевского 24'!D105</f>
        <v>7491.35</v>
      </c>
      <c r="AQ99" s="74">
        <f>'Чернышевского 25'!D105</f>
        <v>3769.93</v>
      </c>
      <c r="AR99" s="74">
        <f t="shared" si="2"/>
        <v>224924.73000000004</v>
      </c>
    </row>
    <row r="100" spans="1:44" ht="15">
      <c r="A100" s="24">
        <f>SUM(A99)+1</f>
        <v>4</v>
      </c>
      <c r="B100" s="29" t="s">
        <v>158</v>
      </c>
      <c r="C100" s="34"/>
      <c r="D100" s="31">
        <f>'Николаева 8'!D106</f>
        <v>0</v>
      </c>
      <c r="E100" s="31">
        <f>'Николаева 12'!D106</f>
        <v>0</v>
      </c>
      <c r="F100" s="74">
        <f>'Николаева 14'!D106</f>
        <v>0</v>
      </c>
      <c r="G100" s="74">
        <f>'Николаева 22'!D106</f>
        <v>0</v>
      </c>
      <c r="H100" s="74">
        <f>'Николаева 31'!D106</f>
        <v>0</v>
      </c>
      <c r="I100" s="74">
        <f>'Парковая 15'!D106</f>
        <v>0</v>
      </c>
      <c r="J100" s="74">
        <f>'Парковая 17'!D106</f>
        <v>0</v>
      </c>
      <c r="K100" s="74">
        <f>'Парковая 19'!D106</f>
        <v>0</v>
      </c>
      <c r="L100" s="74">
        <f>'Парковая 21'!D106</f>
        <v>0</v>
      </c>
      <c r="M100" s="74">
        <f>'Расковой 3'!D106</f>
        <v>0</v>
      </c>
      <c r="N100" s="74">
        <f>'Расковой 5'!D106</f>
        <v>0</v>
      </c>
      <c r="O100" s="74">
        <f>'Расковой 7'!D106</f>
        <v>0</v>
      </c>
      <c r="P100" s="74">
        <f>'Расковой 9'!D106</f>
        <v>0</v>
      </c>
      <c r="Q100" s="74">
        <f>'Расковой 11'!D106</f>
        <v>0</v>
      </c>
      <c r="R100" s="74">
        <f>'Расковой 13'!D106</f>
        <v>0</v>
      </c>
      <c r="S100" s="74">
        <f>'Расковой 15'!D106</f>
        <v>0</v>
      </c>
      <c r="T100" s="74">
        <f>'Расковой 17'!D106</f>
        <v>0</v>
      </c>
      <c r="U100" s="74">
        <f>'Расковой 21'!D106</f>
        <v>0</v>
      </c>
      <c r="V100" s="74">
        <f>'Советская 4-1'!D106</f>
        <v>0</v>
      </c>
      <c r="W100" s="74">
        <f>'Советская 6-2'!D106</f>
        <v>0</v>
      </c>
      <c r="X100" s="74">
        <f>'Чернышевского 3'!D106</f>
        <v>0</v>
      </c>
      <c r="Y100" s="74">
        <f>'Чернышевского 4'!D106</f>
        <v>0</v>
      </c>
      <c r="Z100" s="74">
        <f>'Чернышевского 5'!D106</f>
        <v>0</v>
      </c>
      <c r="AA100" s="74">
        <f>'Чернышевского 6'!D106</f>
        <v>0</v>
      </c>
      <c r="AB100" s="74">
        <f>'Чернышевского 7'!D106</f>
        <v>0</v>
      </c>
      <c r="AC100" s="74">
        <f>'Чернышевского 8'!D106</f>
        <v>0</v>
      </c>
      <c r="AD100" s="74">
        <f>'Чернышевского 9'!D106</f>
        <v>0</v>
      </c>
      <c r="AE100" s="74">
        <f>'Чернышевского 9а'!D106</f>
        <v>0</v>
      </c>
      <c r="AF100" s="74">
        <f>'Чернышевского 10'!D106</f>
        <v>0</v>
      </c>
      <c r="AG100" s="74">
        <f>'Чернышевского 10а'!D106</f>
        <v>0</v>
      </c>
      <c r="AH100" s="74">
        <f>'Чернышевского 11'!D106</f>
        <v>0</v>
      </c>
      <c r="AI100" s="74">
        <f>'Чернышевского 12'!D106</f>
        <v>0</v>
      </c>
      <c r="AJ100" s="74">
        <f>'Чернышевского 12а'!D106</f>
        <v>0</v>
      </c>
      <c r="AK100" s="74">
        <f>'Чернышевского 13'!D106</f>
        <v>0</v>
      </c>
      <c r="AL100" s="74">
        <f>'Чернышевского 15'!D106</f>
        <v>0</v>
      </c>
      <c r="AM100" s="74">
        <f>'Чернышевского 19'!D106</f>
        <v>0</v>
      </c>
      <c r="AN100" s="74">
        <f>'Чернышевского 21'!D106</f>
        <v>0</v>
      </c>
      <c r="AO100" s="74">
        <f>'Чернышевского 22'!D106</f>
        <v>0</v>
      </c>
      <c r="AP100" s="74">
        <f>'Чернышевского 24'!D106</f>
        <v>0</v>
      </c>
      <c r="AQ100" s="74">
        <f>'Чернышевского 25'!D106</f>
        <v>0</v>
      </c>
      <c r="AR100" s="74">
        <f t="shared" si="2"/>
        <v>0</v>
      </c>
    </row>
    <row r="101" spans="1:44" ht="15">
      <c r="A101" s="24">
        <f>SUM(A100)+1</f>
        <v>5</v>
      </c>
      <c r="B101" s="29" t="s">
        <v>159</v>
      </c>
      <c r="C101" s="34"/>
      <c r="D101" s="31">
        <f>'Николаева 8'!D107</f>
        <v>0</v>
      </c>
      <c r="E101" s="31">
        <f>'Николаева 12'!D107</f>
        <v>0</v>
      </c>
      <c r="F101" s="74">
        <f>'Николаева 14'!D107</f>
        <v>0</v>
      </c>
      <c r="G101" s="74">
        <f>'Николаева 22'!D107</f>
        <v>0</v>
      </c>
      <c r="H101" s="74">
        <f>'Николаева 31'!D107</f>
        <v>0</v>
      </c>
      <c r="I101" s="74">
        <f>'Парковая 15'!D107</f>
        <v>0</v>
      </c>
      <c r="J101" s="74">
        <f>'Парковая 17'!D107</f>
        <v>0</v>
      </c>
      <c r="K101" s="74">
        <f>'Парковая 19'!D107</f>
        <v>0</v>
      </c>
      <c r="L101" s="74">
        <f>'Парковая 21'!D107</f>
        <v>0</v>
      </c>
      <c r="M101" s="74">
        <f>'Расковой 3'!D107</f>
        <v>0</v>
      </c>
      <c r="N101" s="74">
        <f>'Расковой 5'!D107</f>
        <v>0</v>
      </c>
      <c r="O101" s="74">
        <f>'Расковой 7'!D107</f>
        <v>0</v>
      </c>
      <c r="P101" s="74">
        <f>'Расковой 9'!D107</f>
        <v>0</v>
      </c>
      <c r="Q101" s="74">
        <f>'Расковой 11'!D107</f>
        <v>0</v>
      </c>
      <c r="R101" s="74">
        <f>'Расковой 13'!D107</f>
        <v>0</v>
      </c>
      <c r="S101" s="74">
        <f>'Расковой 15'!D107</f>
        <v>0</v>
      </c>
      <c r="T101" s="74">
        <f>'Расковой 17'!D107</f>
        <v>0</v>
      </c>
      <c r="U101" s="74">
        <f>'Расковой 21'!D107</f>
        <v>0</v>
      </c>
      <c r="V101" s="74">
        <f>'Советская 4-1'!D107</f>
        <v>0</v>
      </c>
      <c r="W101" s="74">
        <f>'Советская 6-2'!D107</f>
        <v>0</v>
      </c>
      <c r="X101" s="74">
        <f>'Чернышевского 3'!D107</f>
        <v>0</v>
      </c>
      <c r="Y101" s="74">
        <f>'Чернышевского 4'!D107</f>
        <v>0</v>
      </c>
      <c r="Z101" s="74">
        <f>'Чернышевского 5'!D107</f>
        <v>0</v>
      </c>
      <c r="AA101" s="74">
        <f>'Чернышевского 6'!D107</f>
        <v>0</v>
      </c>
      <c r="AB101" s="74">
        <f>'Чернышевского 7'!D107</f>
        <v>0</v>
      </c>
      <c r="AC101" s="74">
        <f>'Чернышевского 8'!D107</f>
        <v>0</v>
      </c>
      <c r="AD101" s="74">
        <f>'Чернышевского 9'!D107</f>
        <v>0</v>
      </c>
      <c r="AE101" s="74">
        <f>'Чернышевского 9а'!D107</f>
        <v>0</v>
      </c>
      <c r="AF101" s="74">
        <f>'Чернышевского 10'!D107</f>
        <v>0</v>
      </c>
      <c r="AG101" s="74">
        <f>'Чернышевского 10а'!D107</f>
        <v>0</v>
      </c>
      <c r="AH101" s="74">
        <f>'Чернышевского 11'!D107</f>
        <v>0</v>
      </c>
      <c r="AI101" s="74">
        <f>'Чернышевского 12'!D107</f>
        <v>0</v>
      </c>
      <c r="AJ101" s="74">
        <f>'Чернышевского 12а'!D107</f>
        <v>0</v>
      </c>
      <c r="AK101" s="74">
        <f>'Чернышевского 13'!D107</f>
        <v>0</v>
      </c>
      <c r="AL101" s="74">
        <f>'Чернышевского 15'!D107</f>
        <v>0</v>
      </c>
      <c r="AM101" s="74">
        <f>'Чернышевского 19'!D107</f>
        <v>0</v>
      </c>
      <c r="AN101" s="74">
        <f>'Чернышевского 21'!D107</f>
        <v>0</v>
      </c>
      <c r="AO101" s="74">
        <f>'Чернышевского 22'!D107</f>
        <v>0</v>
      </c>
      <c r="AP101" s="74">
        <f>'Чернышевского 24'!D107</f>
        <v>0</v>
      </c>
      <c r="AQ101" s="74">
        <f>'Чернышевского 25'!D107</f>
        <v>0</v>
      </c>
      <c r="AR101" s="74">
        <f t="shared" si="2"/>
        <v>0</v>
      </c>
    </row>
    <row r="102" spans="1:44" ht="15">
      <c r="A102" s="24" t="s">
        <v>7</v>
      </c>
      <c r="B102" s="36" t="s">
        <v>160</v>
      </c>
      <c r="C102" s="34"/>
      <c r="D102" s="31">
        <f>'Николаева 8'!D108</f>
        <v>0</v>
      </c>
      <c r="E102" s="31">
        <f>'Николаева 12'!D108</f>
        <v>0</v>
      </c>
      <c r="F102" s="74">
        <f>'Николаева 14'!D108</f>
        <v>0</v>
      </c>
      <c r="G102" s="74">
        <f>'Николаева 22'!D108</f>
        <v>0</v>
      </c>
      <c r="H102" s="74">
        <f>'Николаева 31'!D108</f>
        <v>0</v>
      </c>
      <c r="I102" s="74">
        <f>'Парковая 15'!D108</f>
        <v>0</v>
      </c>
      <c r="J102" s="74">
        <f>'Парковая 17'!D108</f>
        <v>0</v>
      </c>
      <c r="K102" s="74">
        <f>'Парковая 19'!D108</f>
        <v>0</v>
      </c>
      <c r="L102" s="74">
        <f>'Парковая 21'!D108</f>
        <v>0</v>
      </c>
      <c r="M102" s="74">
        <f>'Расковой 3'!D108</f>
        <v>0</v>
      </c>
      <c r="N102" s="74">
        <f>'Расковой 5'!D108</f>
        <v>0</v>
      </c>
      <c r="O102" s="74">
        <f>'Расковой 7'!D108</f>
        <v>0</v>
      </c>
      <c r="P102" s="74">
        <f>'Расковой 9'!D108</f>
        <v>0</v>
      </c>
      <c r="Q102" s="74">
        <f>'Расковой 11'!D108</f>
        <v>0</v>
      </c>
      <c r="R102" s="74">
        <f>'Расковой 13'!D108</f>
        <v>0</v>
      </c>
      <c r="S102" s="74">
        <f>'Расковой 15'!D108</f>
        <v>0</v>
      </c>
      <c r="T102" s="74">
        <f>'Расковой 17'!D108</f>
        <v>0</v>
      </c>
      <c r="U102" s="74">
        <f>'Расковой 21'!D108</f>
        <v>0</v>
      </c>
      <c r="V102" s="74">
        <f>'Советская 4-1'!D108</f>
        <v>0</v>
      </c>
      <c r="W102" s="74">
        <f>'Советская 6-2'!D108</f>
        <v>0</v>
      </c>
      <c r="X102" s="74">
        <f>'Чернышевского 3'!D108</f>
        <v>0</v>
      </c>
      <c r="Y102" s="74">
        <f>'Чернышевского 4'!D108</f>
        <v>0</v>
      </c>
      <c r="Z102" s="74">
        <f>'Чернышевского 5'!D108</f>
        <v>0</v>
      </c>
      <c r="AA102" s="74">
        <f>'Чернышевского 6'!D108</f>
        <v>0</v>
      </c>
      <c r="AB102" s="74">
        <f>'Чернышевского 7'!D108</f>
        <v>0</v>
      </c>
      <c r="AC102" s="74">
        <f>'Чернышевского 8'!D108</f>
        <v>0</v>
      </c>
      <c r="AD102" s="74">
        <f>'Чернышевского 9'!D108</f>
        <v>0</v>
      </c>
      <c r="AE102" s="74">
        <f>'Чернышевского 9а'!D108</f>
        <v>0</v>
      </c>
      <c r="AF102" s="74">
        <f>'Чернышевского 10'!D108</f>
        <v>0</v>
      </c>
      <c r="AG102" s="74">
        <f>'Чернышевского 10а'!D108</f>
        <v>0</v>
      </c>
      <c r="AH102" s="74">
        <f>'Чернышевского 11'!D108</f>
        <v>0</v>
      </c>
      <c r="AI102" s="74">
        <f>'Чернышевского 12'!D108</f>
        <v>0</v>
      </c>
      <c r="AJ102" s="74">
        <f>'Чернышевского 12а'!D108</f>
        <v>0</v>
      </c>
      <c r="AK102" s="74">
        <f>'Чернышевского 13'!D108</f>
        <v>0</v>
      </c>
      <c r="AL102" s="74">
        <f>'Чернышевского 15'!D108</f>
        <v>0</v>
      </c>
      <c r="AM102" s="74">
        <f>'Чернышевского 19'!D108</f>
        <v>0</v>
      </c>
      <c r="AN102" s="74">
        <f>'Чернышевского 21'!D108</f>
        <v>0</v>
      </c>
      <c r="AO102" s="74">
        <f>'Чернышевского 22'!D108</f>
        <v>0</v>
      </c>
      <c r="AP102" s="74">
        <f>'Чернышевского 24'!D108</f>
        <v>0</v>
      </c>
      <c r="AQ102" s="74">
        <f>'Чернышевского 25'!D108</f>
        <v>0</v>
      </c>
      <c r="AR102" s="74">
        <f t="shared" si="2"/>
        <v>0</v>
      </c>
    </row>
    <row r="103" spans="1:44" ht="15">
      <c r="A103" s="24"/>
      <c r="B103" s="37" t="s">
        <v>161</v>
      </c>
      <c r="C103" s="34"/>
      <c r="D103" s="31">
        <f>'Николаева 8'!D109</f>
        <v>0</v>
      </c>
      <c r="E103" s="31">
        <f>'Николаева 12'!D109</f>
        <v>0</v>
      </c>
      <c r="F103" s="74">
        <f>'Николаева 14'!D109</f>
        <v>0</v>
      </c>
      <c r="G103" s="74">
        <f>'Николаева 22'!D109</f>
        <v>0</v>
      </c>
      <c r="H103" s="74">
        <f>'Николаева 31'!D109</f>
        <v>0</v>
      </c>
      <c r="I103" s="74">
        <f>'Парковая 15'!D109</f>
        <v>0</v>
      </c>
      <c r="J103" s="74">
        <f>'Парковая 17'!D109</f>
        <v>0</v>
      </c>
      <c r="K103" s="74">
        <f>'Парковая 19'!D109</f>
        <v>0</v>
      </c>
      <c r="L103" s="74">
        <f>'Парковая 21'!D109</f>
        <v>0</v>
      </c>
      <c r="M103" s="74">
        <f>'Расковой 3'!D109</f>
        <v>0</v>
      </c>
      <c r="N103" s="74">
        <f>'Расковой 5'!D109</f>
        <v>0</v>
      </c>
      <c r="O103" s="74">
        <f>'Расковой 7'!D109</f>
        <v>0</v>
      </c>
      <c r="P103" s="74">
        <f>'Расковой 9'!D109</f>
        <v>0</v>
      </c>
      <c r="Q103" s="74">
        <f>'Расковой 11'!D109</f>
        <v>0</v>
      </c>
      <c r="R103" s="74">
        <f>'Расковой 13'!D109</f>
        <v>0</v>
      </c>
      <c r="S103" s="74">
        <f>'Расковой 15'!D109</f>
        <v>0</v>
      </c>
      <c r="T103" s="74">
        <f>'Расковой 17'!D109</f>
        <v>0</v>
      </c>
      <c r="U103" s="74">
        <f>'Расковой 21'!D109</f>
        <v>0</v>
      </c>
      <c r="V103" s="74">
        <f>'Советская 4-1'!D109</f>
        <v>0</v>
      </c>
      <c r="W103" s="74">
        <f>'Советская 6-2'!D109</f>
        <v>0</v>
      </c>
      <c r="X103" s="74">
        <f>'Чернышевского 3'!D109</f>
        <v>0</v>
      </c>
      <c r="Y103" s="74">
        <f>'Чернышевского 4'!D109</f>
        <v>0</v>
      </c>
      <c r="Z103" s="74">
        <f>'Чернышевского 5'!D109</f>
        <v>0</v>
      </c>
      <c r="AA103" s="74">
        <f>'Чернышевского 6'!D109</f>
        <v>0</v>
      </c>
      <c r="AB103" s="74">
        <f>'Чернышевского 7'!D109</f>
        <v>0</v>
      </c>
      <c r="AC103" s="74">
        <f>'Чернышевского 8'!D109</f>
        <v>0</v>
      </c>
      <c r="AD103" s="74">
        <f>'Чернышевского 9'!D109</f>
        <v>0</v>
      </c>
      <c r="AE103" s="74">
        <f>'Чернышевского 9а'!D109</f>
        <v>0</v>
      </c>
      <c r="AF103" s="74">
        <f>'Чернышевского 10'!D109</f>
        <v>0</v>
      </c>
      <c r="AG103" s="74">
        <f>'Чернышевского 10а'!D109</f>
        <v>0</v>
      </c>
      <c r="AH103" s="74">
        <f>'Чернышевского 11'!D109</f>
        <v>0</v>
      </c>
      <c r="AI103" s="74">
        <f>'Чернышевского 12'!D109</f>
        <v>0</v>
      </c>
      <c r="AJ103" s="74">
        <f>'Чернышевского 12а'!D109</f>
        <v>0</v>
      </c>
      <c r="AK103" s="74">
        <f>'Чернышевского 13'!D109</f>
        <v>0</v>
      </c>
      <c r="AL103" s="74">
        <f>'Чернышевского 15'!D109</f>
        <v>0</v>
      </c>
      <c r="AM103" s="74">
        <f>'Чернышевского 19'!D109</f>
        <v>0</v>
      </c>
      <c r="AN103" s="74">
        <f>'Чернышевского 21'!D109</f>
        <v>0</v>
      </c>
      <c r="AO103" s="74">
        <f>'Чернышевского 22'!D109</f>
        <v>0</v>
      </c>
      <c r="AP103" s="74">
        <f>'Чернышевского 24'!D109</f>
        <v>0</v>
      </c>
      <c r="AQ103" s="74">
        <f>'Чернышевского 25'!D109</f>
        <v>0</v>
      </c>
      <c r="AR103" s="74">
        <f t="shared" si="2"/>
        <v>0</v>
      </c>
    </row>
    <row r="104" spans="1:44" ht="15">
      <c r="A104" s="24"/>
      <c r="B104" s="37" t="s">
        <v>162</v>
      </c>
      <c r="C104" s="34"/>
      <c r="D104" s="31">
        <f>'Николаева 8'!D110</f>
        <v>0</v>
      </c>
      <c r="E104" s="31">
        <f>'Николаева 12'!D110</f>
        <v>0</v>
      </c>
      <c r="F104" s="74">
        <f>'Николаева 14'!D110</f>
        <v>0</v>
      </c>
      <c r="G104" s="74">
        <f>'Николаева 22'!D110</f>
        <v>0</v>
      </c>
      <c r="H104" s="74">
        <f>'Николаева 31'!D110</f>
        <v>0</v>
      </c>
      <c r="I104" s="74">
        <f>'Парковая 15'!D110</f>
        <v>0</v>
      </c>
      <c r="J104" s="74">
        <f>'Парковая 17'!D110</f>
        <v>0</v>
      </c>
      <c r="K104" s="74">
        <f>'Парковая 19'!D110</f>
        <v>0</v>
      </c>
      <c r="L104" s="74">
        <f>'Парковая 21'!D110</f>
        <v>0</v>
      </c>
      <c r="M104" s="74">
        <f>'Расковой 3'!D110</f>
        <v>0</v>
      </c>
      <c r="N104" s="74">
        <f>'Расковой 5'!D110</f>
        <v>0</v>
      </c>
      <c r="O104" s="74">
        <f>'Расковой 7'!D110</f>
        <v>0</v>
      </c>
      <c r="P104" s="74">
        <f>'Расковой 9'!D110</f>
        <v>0</v>
      </c>
      <c r="Q104" s="74">
        <f>'Расковой 11'!D110</f>
        <v>0</v>
      </c>
      <c r="R104" s="74">
        <f>'Расковой 13'!D110</f>
        <v>0</v>
      </c>
      <c r="S104" s="74">
        <f>'Расковой 15'!D110</f>
        <v>0</v>
      </c>
      <c r="T104" s="74">
        <f>'Расковой 17'!D110</f>
        <v>0</v>
      </c>
      <c r="U104" s="74">
        <f>'Расковой 21'!D110</f>
        <v>0</v>
      </c>
      <c r="V104" s="74">
        <f>'Советская 4-1'!D110</f>
        <v>0</v>
      </c>
      <c r="W104" s="74">
        <f>'Советская 6-2'!D110</f>
        <v>0</v>
      </c>
      <c r="X104" s="74">
        <f>'Чернышевского 3'!D110</f>
        <v>0</v>
      </c>
      <c r="Y104" s="74">
        <f>'Чернышевского 4'!D110</f>
        <v>0</v>
      </c>
      <c r="Z104" s="74">
        <f>'Чернышевского 5'!D110</f>
        <v>0</v>
      </c>
      <c r="AA104" s="74">
        <f>'Чернышевского 6'!D110</f>
        <v>0</v>
      </c>
      <c r="AB104" s="74">
        <f>'Чернышевского 7'!D110</f>
        <v>0</v>
      </c>
      <c r="AC104" s="74">
        <f>'Чернышевского 8'!D110</f>
        <v>0</v>
      </c>
      <c r="AD104" s="74">
        <f>'Чернышевского 9'!D110</f>
        <v>0</v>
      </c>
      <c r="AE104" s="74">
        <f>'Чернышевского 9а'!D110</f>
        <v>0</v>
      </c>
      <c r="AF104" s="74">
        <f>'Чернышевского 10'!D110</f>
        <v>0</v>
      </c>
      <c r="AG104" s="74">
        <f>'Чернышевского 10а'!D110</f>
        <v>0</v>
      </c>
      <c r="AH104" s="74">
        <f>'Чернышевского 11'!D110</f>
        <v>0</v>
      </c>
      <c r="AI104" s="74">
        <f>'Чернышевского 12'!D110</f>
        <v>0</v>
      </c>
      <c r="AJ104" s="74">
        <f>'Чернышевского 12а'!D110</f>
        <v>0</v>
      </c>
      <c r="AK104" s="74">
        <f>'Чернышевского 13'!D110</f>
        <v>0</v>
      </c>
      <c r="AL104" s="74">
        <f>'Чернышевского 15'!D110</f>
        <v>0</v>
      </c>
      <c r="AM104" s="74">
        <f>'Чернышевского 19'!D110</f>
        <v>0</v>
      </c>
      <c r="AN104" s="74">
        <f>'Чернышевского 21'!D110</f>
        <v>0</v>
      </c>
      <c r="AO104" s="74">
        <f>'Чернышевского 22'!D110</f>
        <v>0</v>
      </c>
      <c r="AP104" s="74">
        <f>'Чернышевского 24'!D110</f>
        <v>0</v>
      </c>
      <c r="AQ104" s="74">
        <f>'Чернышевского 25'!D110</f>
        <v>0</v>
      </c>
      <c r="AR104" s="74">
        <f t="shared" si="2"/>
        <v>0</v>
      </c>
    </row>
    <row r="105" spans="1:44" ht="15">
      <c r="A105" s="24" t="s">
        <v>7</v>
      </c>
      <c r="B105" s="38" t="s">
        <v>163</v>
      </c>
      <c r="C105" s="34"/>
      <c r="D105" s="31">
        <f>'Николаева 8'!D111</f>
        <v>0</v>
      </c>
      <c r="E105" s="31">
        <f>'Николаева 12'!D111</f>
        <v>0</v>
      </c>
      <c r="F105" s="74">
        <f>'Николаева 14'!D111</f>
        <v>0</v>
      </c>
      <c r="G105" s="74">
        <f>'Николаева 22'!D111</f>
        <v>0</v>
      </c>
      <c r="H105" s="74">
        <f>'Николаева 31'!D111</f>
        <v>0</v>
      </c>
      <c r="I105" s="74">
        <f>'Парковая 15'!D111</f>
        <v>0</v>
      </c>
      <c r="J105" s="74">
        <f>'Парковая 17'!D111</f>
        <v>0</v>
      </c>
      <c r="K105" s="74">
        <f>'Парковая 19'!D111</f>
        <v>0</v>
      </c>
      <c r="L105" s="74">
        <f>'Парковая 21'!D111</f>
        <v>0</v>
      </c>
      <c r="M105" s="74">
        <f>'Расковой 3'!D111</f>
        <v>0</v>
      </c>
      <c r="N105" s="74">
        <f>'Расковой 5'!D111</f>
        <v>0</v>
      </c>
      <c r="O105" s="74">
        <f>'Расковой 7'!D111</f>
        <v>0</v>
      </c>
      <c r="P105" s="74">
        <f>'Расковой 9'!D111</f>
        <v>0</v>
      </c>
      <c r="Q105" s="74">
        <f>'Расковой 11'!D111</f>
        <v>0</v>
      </c>
      <c r="R105" s="74">
        <f>'Расковой 13'!D111</f>
        <v>0</v>
      </c>
      <c r="S105" s="74">
        <f>'Расковой 15'!D111</f>
        <v>0</v>
      </c>
      <c r="T105" s="74">
        <f>'Расковой 17'!D111</f>
        <v>0</v>
      </c>
      <c r="U105" s="74">
        <f>'Расковой 21'!D111</f>
        <v>0</v>
      </c>
      <c r="V105" s="74">
        <f>'Советская 4-1'!D111</f>
        <v>0</v>
      </c>
      <c r="W105" s="74">
        <f>'Советская 6-2'!D111</f>
        <v>0</v>
      </c>
      <c r="X105" s="74">
        <f>'Чернышевского 3'!D111</f>
        <v>0</v>
      </c>
      <c r="Y105" s="74">
        <f>'Чернышевского 4'!D111</f>
        <v>0</v>
      </c>
      <c r="Z105" s="74">
        <f>'Чернышевского 5'!D111</f>
        <v>0</v>
      </c>
      <c r="AA105" s="74">
        <f>'Чернышевского 6'!D111</f>
        <v>0</v>
      </c>
      <c r="AB105" s="74">
        <f>'Чернышевского 7'!D111</f>
        <v>0</v>
      </c>
      <c r="AC105" s="74">
        <f>'Чернышевского 8'!D111</f>
        <v>0</v>
      </c>
      <c r="AD105" s="74">
        <f>'Чернышевского 9'!D111</f>
        <v>0</v>
      </c>
      <c r="AE105" s="74">
        <f>'Чернышевского 9а'!D111</f>
        <v>0</v>
      </c>
      <c r="AF105" s="74">
        <f>'Чернышевского 10'!D111</f>
        <v>0</v>
      </c>
      <c r="AG105" s="74">
        <f>'Чернышевского 10а'!D111</f>
        <v>0</v>
      </c>
      <c r="AH105" s="74">
        <f>'Чернышевского 11'!D111</f>
        <v>0</v>
      </c>
      <c r="AI105" s="74">
        <f>'Чернышевского 12'!D111</f>
        <v>0</v>
      </c>
      <c r="AJ105" s="74">
        <f>'Чернышевского 12а'!D111</f>
        <v>0</v>
      </c>
      <c r="AK105" s="74">
        <f>'Чернышевского 13'!D111</f>
        <v>0</v>
      </c>
      <c r="AL105" s="74">
        <f>'Чернышевского 15'!D111</f>
        <v>0</v>
      </c>
      <c r="AM105" s="74">
        <f>'Чернышевского 19'!D111</f>
        <v>0</v>
      </c>
      <c r="AN105" s="74">
        <f>'Чернышевского 21'!D111</f>
        <v>0</v>
      </c>
      <c r="AO105" s="74">
        <f>'Чернышевского 22'!D111</f>
        <v>0</v>
      </c>
      <c r="AP105" s="74">
        <f>'Чернышевского 24'!D111</f>
        <v>0</v>
      </c>
      <c r="AQ105" s="74">
        <f>'Чернышевского 25'!D111</f>
        <v>0</v>
      </c>
      <c r="AR105" s="74">
        <f t="shared" si="2"/>
        <v>0</v>
      </c>
    </row>
    <row r="106" spans="1:44" ht="15">
      <c r="A106" s="39" t="s">
        <v>7</v>
      </c>
      <c r="B106" s="40" t="s">
        <v>203</v>
      </c>
      <c r="C106" s="41"/>
      <c r="D106" s="31">
        <f>'Николаева 8'!D112</f>
        <v>0</v>
      </c>
      <c r="E106" s="31">
        <f>'Николаева 12'!D112</f>
        <v>0</v>
      </c>
      <c r="F106" s="74">
        <f>'Николаева 14'!D112</f>
        <v>0</v>
      </c>
      <c r="G106" s="74">
        <f>'Николаева 22'!D112</f>
        <v>0</v>
      </c>
      <c r="H106" s="74">
        <f>'Николаева 31'!D112</f>
        <v>0</v>
      </c>
      <c r="I106" s="74">
        <f>'Парковая 15'!D112</f>
        <v>0</v>
      </c>
      <c r="J106" s="74">
        <f>'Парковая 17'!D112</f>
        <v>0</v>
      </c>
      <c r="K106" s="74">
        <f>'Парковая 19'!D112</f>
        <v>0</v>
      </c>
      <c r="L106" s="74">
        <f>'Парковая 21'!D112</f>
        <v>0</v>
      </c>
      <c r="M106" s="74">
        <f>'Расковой 3'!D112</f>
        <v>0</v>
      </c>
      <c r="N106" s="74">
        <f>'Расковой 5'!D112</f>
        <v>0</v>
      </c>
      <c r="O106" s="74">
        <f>'Расковой 7'!D112</f>
        <v>0</v>
      </c>
      <c r="P106" s="74">
        <f>'Расковой 9'!D112</f>
        <v>0</v>
      </c>
      <c r="Q106" s="74">
        <f>'Расковой 11'!D112</f>
        <v>0</v>
      </c>
      <c r="R106" s="74">
        <f>'Расковой 13'!D112</f>
        <v>0</v>
      </c>
      <c r="S106" s="74">
        <f>'Расковой 15'!D112</f>
        <v>0</v>
      </c>
      <c r="T106" s="74">
        <f>'Расковой 17'!D112</f>
        <v>0</v>
      </c>
      <c r="U106" s="74">
        <f>'Расковой 21'!D112</f>
        <v>0</v>
      </c>
      <c r="V106" s="74">
        <f>'Советская 4-1'!D112</f>
        <v>0</v>
      </c>
      <c r="W106" s="74">
        <f>'Советская 6-2'!D112</f>
        <v>0</v>
      </c>
      <c r="X106" s="74">
        <f>'Чернышевского 3'!D112</f>
        <v>0</v>
      </c>
      <c r="Y106" s="74">
        <f>'Чернышевского 4'!D112</f>
        <v>0</v>
      </c>
      <c r="Z106" s="74">
        <f>'Чернышевского 5'!D112</f>
        <v>0</v>
      </c>
      <c r="AA106" s="74">
        <f>'Чернышевского 6'!D112</f>
        <v>0</v>
      </c>
      <c r="AB106" s="74">
        <f>'Чернышевского 7'!D112</f>
        <v>0</v>
      </c>
      <c r="AC106" s="74">
        <f>'Чернышевского 8'!D112</f>
        <v>0</v>
      </c>
      <c r="AD106" s="74">
        <f>'Чернышевского 9'!D112</f>
        <v>0</v>
      </c>
      <c r="AE106" s="74">
        <f>'Чернышевского 9а'!D112</f>
        <v>0</v>
      </c>
      <c r="AF106" s="74">
        <f>'Чернышевского 10'!D112</f>
        <v>0</v>
      </c>
      <c r="AG106" s="74">
        <f>'Чернышевского 10а'!D112</f>
        <v>0</v>
      </c>
      <c r="AH106" s="74">
        <f>'Чернышевского 11'!D112</f>
        <v>0</v>
      </c>
      <c r="AI106" s="74">
        <f>'Чернышевского 12'!D112</f>
        <v>0</v>
      </c>
      <c r="AJ106" s="74">
        <f>'Чернышевского 12а'!D112</f>
        <v>0</v>
      </c>
      <c r="AK106" s="74">
        <f>'Чернышевского 13'!D112</f>
        <v>0</v>
      </c>
      <c r="AL106" s="74">
        <f>'Чернышевского 15'!D112</f>
        <v>0</v>
      </c>
      <c r="AM106" s="74">
        <f>'Чернышевского 19'!D112</f>
        <v>0</v>
      </c>
      <c r="AN106" s="74">
        <f>'Чернышевского 21'!D112</f>
        <v>0</v>
      </c>
      <c r="AO106" s="74">
        <f>'Чернышевского 22'!D112</f>
        <v>0</v>
      </c>
      <c r="AP106" s="74">
        <f>'Чернышевского 24'!D112</f>
        <v>0</v>
      </c>
      <c r="AQ106" s="74">
        <f>'Чернышевского 25'!D112</f>
        <v>0</v>
      </c>
      <c r="AR106" s="74">
        <f t="shared" si="2"/>
        <v>0</v>
      </c>
    </row>
    <row r="107" spans="1:44" ht="58.5" customHeight="1">
      <c r="A107" s="24">
        <f>SUM(A101)+1</f>
        <v>6</v>
      </c>
      <c r="B107" s="100" t="s">
        <v>164</v>
      </c>
      <c r="C107" s="101"/>
      <c r="D107" s="31">
        <f>'Николаева 8'!D113</f>
        <v>145692.73</v>
      </c>
      <c r="E107" s="31">
        <f>'Николаева 12'!D113</f>
        <v>62972.04</v>
      </c>
      <c r="F107" s="74">
        <f>'Николаева 14'!D113</f>
        <v>62356.97</v>
      </c>
      <c r="G107" s="74">
        <f>'Николаева 22'!D113</f>
        <v>96235.29000000001</v>
      </c>
      <c r="H107" s="74">
        <f>'Николаева 31'!D113</f>
        <v>449629.1</v>
      </c>
      <c r="I107" s="74">
        <f>'Парковая 15'!D113</f>
        <v>65358.67</v>
      </c>
      <c r="J107" s="74">
        <f>'Парковая 17'!D113</f>
        <v>93060.72</v>
      </c>
      <c r="K107" s="74">
        <f>'Парковая 19'!D113</f>
        <v>81076.43999999999</v>
      </c>
      <c r="L107" s="74">
        <f>'Парковая 21'!D113</f>
        <v>117336.48999999999</v>
      </c>
      <c r="M107" s="74">
        <f>'Расковой 3'!D113</f>
        <v>111648.45999999999</v>
      </c>
      <c r="N107" s="74">
        <f>'Расковой 5'!D113</f>
        <v>70516.7</v>
      </c>
      <c r="O107" s="74">
        <f>'Расковой 7'!D113</f>
        <v>75574.28</v>
      </c>
      <c r="P107" s="74">
        <f>'Расковой 9'!D113</f>
        <v>148873.46</v>
      </c>
      <c r="Q107" s="74">
        <f>'Расковой 11'!D113</f>
        <v>141204.58</v>
      </c>
      <c r="R107" s="74">
        <f>'Расковой 13'!D113</f>
        <v>124002.02</v>
      </c>
      <c r="S107" s="74">
        <f>'Расковой 15'!D113</f>
        <v>147576.98</v>
      </c>
      <c r="T107" s="74">
        <f>'Расковой 17'!D113</f>
        <v>63619.5</v>
      </c>
      <c r="U107" s="74">
        <f>'Расковой 21'!D113</f>
        <v>81636.6</v>
      </c>
      <c r="V107" s="74">
        <f>'Советская 4-1'!D113</f>
        <v>157607.72999999998</v>
      </c>
      <c r="W107" s="74">
        <f>'Советская 6-2'!D113</f>
        <v>552702.02</v>
      </c>
      <c r="X107" s="74">
        <f>'Чернышевского 3'!D113</f>
        <v>57099.37</v>
      </c>
      <c r="Y107" s="74">
        <f>'Чернышевского 4'!D113</f>
        <v>78146.31</v>
      </c>
      <c r="Z107" s="74">
        <f>'Чернышевского 5'!D113</f>
        <v>62588.94</v>
      </c>
      <c r="AA107" s="74">
        <f>'Чернышевского 6'!D113</f>
        <v>119793.5</v>
      </c>
      <c r="AB107" s="74">
        <f>'Чернышевского 7'!D113</f>
        <v>91457.83</v>
      </c>
      <c r="AC107" s="74">
        <f>'Чернышевского 8'!D113</f>
        <v>77082.22</v>
      </c>
      <c r="AD107" s="74">
        <f>'Чернышевского 9'!D113</f>
        <v>94578.82</v>
      </c>
      <c r="AE107" s="74">
        <f>'Чернышевского 9а'!D113</f>
        <v>83967.14</v>
      </c>
      <c r="AF107" s="74">
        <f>'Чернышевского 10'!D113</f>
        <v>101321.95</v>
      </c>
      <c r="AG107" s="74">
        <f>'Чернышевского 10а'!D113</f>
        <v>101632.61</v>
      </c>
      <c r="AH107" s="74">
        <f>'Чернышевского 11'!D113</f>
        <v>245533.78999999998</v>
      </c>
      <c r="AI107" s="74">
        <f>'Чернышевского 12'!D113</f>
        <v>80290.36</v>
      </c>
      <c r="AJ107" s="74">
        <f>'Чернышевского 12а'!D113</f>
        <v>76926.45999999999</v>
      </c>
      <c r="AK107" s="74">
        <f>'Чернышевского 13'!D113</f>
        <v>59607.27</v>
      </c>
      <c r="AL107" s="74">
        <f>'Чернышевского 15'!D113</f>
        <v>93611.98</v>
      </c>
      <c r="AM107" s="74">
        <f>'Чернышевского 19'!D113</f>
        <v>121347.98</v>
      </c>
      <c r="AN107" s="74">
        <f>'Чернышевского 21'!D113</f>
        <v>135033.88</v>
      </c>
      <c r="AO107" s="74">
        <f>'Чернышевского 22'!D113</f>
        <v>110196.40999999999</v>
      </c>
      <c r="AP107" s="74">
        <f>'Чернышевского 24'!D113</f>
        <v>129162.91</v>
      </c>
      <c r="AQ107" s="74">
        <f>'Чернышевского 25'!D113</f>
        <v>103473.84</v>
      </c>
      <c r="AR107" s="74">
        <f t="shared" si="2"/>
        <v>4871534.350000001</v>
      </c>
    </row>
    <row r="108" spans="1:44" ht="43.5" customHeight="1">
      <c r="A108" s="44" t="s">
        <v>7</v>
      </c>
      <c r="B108" s="45" t="s">
        <v>165</v>
      </c>
      <c r="C108" s="46"/>
      <c r="D108" s="31">
        <f>'Николаева 8'!D114</f>
        <v>98231</v>
      </c>
      <c r="E108" s="31">
        <f>'Николаева 12'!D114</f>
        <v>42433</v>
      </c>
      <c r="F108" s="74">
        <f>'Николаева 14'!D114</f>
        <v>42454</v>
      </c>
      <c r="G108" s="74">
        <f>'Николаева 22'!D114</f>
        <v>63712</v>
      </c>
      <c r="H108" s="74">
        <f>'Николаева 31'!D114</f>
        <v>273579</v>
      </c>
      <c r="I108" s="74">
        <f>'Парковая 15'!D114</f>
        <v>44398</v>
      </c>
      <c r="J108" s="74">
        <f>'Парковая 17'!D114</f>
        <v>62617</v>
      </c>
      <c r="K108" s="74">
        <f>'Парковая 19'!D114</f>
        <v>48091</v>
      </c>
      <c r="L108" s="74">
        <f>'Парковая 21'!D114</f>
        <v>66594</v>
      </c>
      <c r="M108" s="74">
        <f>'Расковой 3'!D114</f>
        <v>69954</v>
      </c>
      <c r="N108" s="74">
        <f>'Расковой 5'!D114</f>
        <v>45631</v>
      </c>
      <c r="O108" s="74">
        <f>'Расковой 7'!D114</f>
        <v>47074</v>
      </c>
      <c r="P108" s="74">
        <f>'Расковой 9'!D114</f>
        <v>86000</v>
      </c>
      <c r="Q108" s="74">
        <f>'Расковой 11'!D114</f>
        <v>93482</v>
      </c>
      <c r="R108" s="74">
        <f>'Расковой 13'!D114</f>
        <v>78059</v>
      </c>
      <c r="S108" s="74">
        <f>'Расковой 15'!D114</f>
        <v>78048</v>
      </c>
      <c r="T108" s="74">
        <f>'Расковой 17'!D114</f>
        <v>42943</v>
      </c>
      <c r="U108" s="74">
        <f>'Расковой 21'!D114</f>
        <v>43074</v>
      </c>
      <c r="V108" s="74">
        <f>'Советская 4-1'!D114</f>
        <v>95371</v>
      </c>
      <c r="W108" s="74">
        <f>'Советская 6-2'!D114</f>
        <v>280765</v>
      </c>
      <c r="X108" s="74">
        <f>'Чернышевского 3'!D114</f>
        <v>38417</v>
      </c>
      <c r="Y108" s="74">
        <f>'Чернышевского 4'!D114</f>
        <v>43576</v>
      </c>
      <c r="Z108" s="74">
        <f>'Чернышевского 5'!D114</f>
        <v>38386</v>
      </c>
      <c r="AA108" s="74">
        <f>'Чернышевского 6'!D114</f>
        <v>75617</v>
      </c>
      <c r="AB108" s="74">
        <f>'Чернышевского 7'!D114</f>
        <v>46281</v>
      </c>
      <c r="AC108" s="74">
        <f>'Чернышевского 8'!D114</f>
        <v>52026</v>
      </c>
      <c r="AD108" s="74">
        <f>'Чернышевского 9'!D114</f>
        <v>41103</v>
      </c>
      <c r="AE108" s="74">
        <f>'Чернышевского 9а'!D114</f>
        <v>39647</v>
      </c>
      <c r="AF108" s="74">
        <f>'Чернышевского 10'!D114</f>
        <v>58425</v>
      </c>
      <c r="AG108" s="74">
        <f>'Чернышевского 10а'!D114</f>
        <v>63760</v>
      </c>
      <c r="AH108" s="74">
        <f>'Чернышевского 11'!D114</f>
        <v>95870</v>
      </c>
      <c r="AI108" s="74">
        <f>'Чернышевского 12'!D114</f>
        <v>47123</v>
      </c>
      <c r="AJ108" s="74">
        <f>'Чернышевского 12а'!D114</f>
        <v>45564</v>
      </c>
      <c r="AK108" s="74">
        <f>'Чернышевского 13'!D114</f>
        <v>40513</v>
      </c>
      <c r="AL108" s="74">
        <f>'Чернышевского 15'!D114</f>
        <v>62398</v>
      </c>
      <c r="AM108" s="74">
        <f>'Чернышевского 19'!D114</f>
        <v>82330</v>
      </c>
      <c r="AN108" s="74">
        <f>'Чернышевского 21'!D114</f>
        <v>91902</v>
      </c>
      <c r="AO108" s="74">
        <f>'Чернышевского 22'!D114</f>
        <v>70862</v>
      </c>
      <c r="AP108" s="74">
        <f>'Чернышевского 24'!D114</f>
        <v>73334</v>
      </c>
      <c r="AQ108" s="74">
        <f>'Чернышевского 25'!D114</f>
        <v>44514</v>
      </c>
      <c r="AR108" s="74">
        <f t="shared" si="2"/>
        <v>2854158</v>
      </c>
    </row>
    <row r="109" spans="1:44" ht="15">
      <c r="A109" s="48" t="s">
        <v>7</v>
      </c>
      <c r="B109" s="49" t="s">
        <v>166</v>
      </c>
      <c r="C109" s="34"/>
      <c r="D109" s="31">
        <f>'Николаева 8'!D115</f>
        <v>30353</v>
      </c>
      <c r="E109" s="31">
        <f>'Николаева 12'!D115</f>
        <v>13112</v>
      </c>
      <c r="F109" s="74">
        <f>'Николаева 14'!D115</f>
        <v>13118</v>
      </c>
      <c r="G109" s="74">
        <f>'Николаева 22'!D115</f>
        <v>19687</v>
      </c>
      <c r="H109" s="74">
        <f>'Николаева 31'!D115</f>
        <v>84536</v>
      </c>
      <c r="I109" s="74">
        <f>'Парковая 15'!D115</f>
        <v>13719</v>
      </c>
      <c r="J109" s="74">
        <f>'Парковая 17'!D115</f>
        <v>19349</v>
      </c>
      <c r="K109" s="74">
        <f>'Парковая 19'!D115</f>
        <v>14860</v>
      </c>
      <c r="L109" s="74">
        <f>'Парковая 21'!D115</f>
        <v>20578</v>
      </c>
      <c r="M109" s="74">
        <f>'Расковой 3'!D115</f>
        <v>21616</v>
      </c>
      <c r="N109" s="74">
        <f>'Расковой 5'!D115</f>
        <v>14100</v>
      </c>
      <c r="O109" s="74">
        <f>'Расковой 7'!D115</f>
        <v>14546</v>
      </c>
      <c r="P109" s="74">
        <f>'Расковой 9'!D115</f>
        <v>26574</v>
      </c>
      <c r="Q109" s="74">
        <f>'Расковой 11'!D115</f>
        <v>28886</v>
      </c>
      <c r="R109" s="74">
        <f>'Расковой 13'!D115</f>
        <v>24120</v>
      </c>
      <c r="S109" s="74">
        <f>'Расковой 15'!D115</f>
        <v>24117</v>
      </c>
      <c r="T109" s="74">
        <f>'Расковой 17'!D115</f>
        <v>13269</v>
      </c>
      <c r="U109" s="74">
        <f>'Расковой 21'!D115</f>
        <v>13310</v>
      </c>
      <c r="V109" s="74">
        <f>'Советская 4-1'!D115</f>
        <v>29470</v>
      </c>
      <c r="W109" s="74">
        <f>'Советская 6-2'!D115</f>
        <v>86756</v>
      </c>
      <c r="X109" s="74">
        <f>'Чернышевского 3'!D115</f>
        <v>11871</v>
      </c>
      <c r="Y109" s="74">
        <f>'Чернышевского 4'!D115</f>
        <v>13465</v>
      </c>
      <c r="Z109" s="74">
        <f>'Чернышевского 5'!D115</f>
        <v>11861</v>
      </c>
      <c r="AA109" s="74">
        <f>'Чернышевского 6'!D115</f>
        <v>23366</v>
      </c>
      <c r="AB109" s="74">
        <f>'Чернышевского 7'!D115</f>
        <v>14301</v>
      </c>
      <c r="AC109" s="74">
        <f>'Чернышевского 8'!D115</f>
        <v>16076</v>
      </c>
      <c r="AD109" s="74">
        <f>'Чернышевского 9'!D115</f>
        <v>12701</v>
      </c>
      <c r="AE109" s="74">
        <f>'Чернышевского 9а'!D115</f>
        <v>12251</v>
      </c>
      <c r="AF109" s="74">
        <f>'Чернышевского 10'!D115</f>
        <v>18053</v>
      </c>
      <c r="AG109" s="74">
        <f>'Чернышевского 10а'!D115</f>
        <v>19702</v>
      </c>
      <c r="AH109" s="74">
        <f>'Чернышевского 11'!D115</f>
        <v>29624</v>
      </c>
      <c r="AI109" s="74">
        <f>'Чернышевского 12'!D115</f>
        <v>14561</v>
      </c>
      <c r="AJ109" s="74">
        <f>'Чернышевского 12а'!D115</f>
        <v>14079</v>
      </c>
      <c r="AK109" s="74">
        <f>'Чернышевского 13'!D115</f>
        <v>12519</v>
      </c>
      <c r="AL109" s="74">
        <f>'Чернышевского 15'!D115</f>
        <v>19281</v>
      </c>
      <c r="AM109" s="74">
        <f>'Чернышевского 19'!D115</f>
        <v>25440</v>
      </c>
      <c r="AN109" s="74">
        <f>'Чернышевского 21'!D115</f>
        <v>28398</v>
      </c>
      <c r="AO109" s="74">
        <f>'Чернышевского 22'!D115</f>
        <v>21896</v>
      </c>
      <c r="AP109" s="74">
        <f>'Чернышевского 24'!D115</f>
        <v>22660</v>
      </c>
      <c r="AQ109" s="74">
        <f>'Чернышевского 25'!D115</f>
        <v>13755</v>
      </c>
      <c r="AR109" s="74">
        <f t="shared" si="2"/>
        <v>881936</v>
      </c>
    </row>
    <row r="110" spans="1:44" ht="15">
      <c r="A110" s="48" t="s">
        <v>7</v>
      </c>
      <c r="B110" s="49" t="s">
        <v>167</v>
      </c>
      <c r="C110" s="34"/>
      <c r="D110" s="31">
        <f>'Николаева 8'!D116</f>
        <v>3212.73</v>
      </c>
      <c r="E110" s="31">
        <f>'Николаева 12'!D116</f>
        <v>1697.04</v>
      </c>
      <c r="F110" s="74">
        <f>'Николаева 14'!D116</f>
        <v>1060.97</v>
      </c>
      <c r="G110" s="74">
        <f>'Николаева 22'!D116</f>
        <v>2757.71</v>
      </c>
      <c r="H110" s="74">
        <f>'Николаева 31'!D116</f>
        <v>19822.92</v>
      </c>
      <c r="I110" s="74">
        <f>'Парковая 15'!D116</f>
        <v>1020.67</v>
      </c>
      <c r="J110" s="74">
        <f>'Парковая 17'!D116</f>
        <v>1790.72</v>
      </c>
      <c r="K110" s="74">
        <f>'Парковая 19'!D116</f>
        <v>1658.74</v>
      </c>
      <c r="L110" s="74">
        <f>'Парковая 21'!D116</f>
        <v>1503.15</v>
      </c>
      <c r="M110" s="74">
        <f>'Расковой 3'!D116</f>
        <v>4312.64</v>
      </c>
      <c r="N110" s="74">
        <f>'Расковой 5'!D116</f>
        <v>1087.09</v>
      </c>
      <c r="O110" s="74">
        <f>'Расковой 7'!D116</f>
        <v>1088.05</v>
      </c>
      <c r="P110" s="74">
        <f>'Расковой 9'!D116</f>
        <v>3452.06</v>
      </c>
      <c r="Q110" s="74">
        <f>'Расковой 11'!D116</f>
        <v>2207.97</v>
      </c>
      <c r="R110" s="74">
        <f>'Расковой 13'!D116</f>
        <v>1514.27</v>
      </c>
      <c r="S110" s="74">
        <f>'Расковой 15'!D116</f>
        <v>1878.32</v>
      </c>
      <c r="T110" s="74">
        <f>'Расковой 17'!D116</f>
        <v>1025.5</v>
      </c>
      <c r="U110" s="74">
        <f>'Расковой 21'!D116</f>
        <v>1687.55</v>
      </c>
      <c r="V110" s="74">
        <f>'Советская 4-1'!D116</f>
        <v>4382.18</v>
      </c>
      <c r="W110" s="74">
        <f>'Советская 6-2'!D116</f>
        <v>15888.5</v>
      </c>
      <c r="X110" s="74">
        <f>'Чернышевского 3'!D116</f>
        <v>1102.37</v>
      </c>
      <c r="Y110" s="74">
        <f>'Чернышевского 4'!D116</f>
        <v>914.75</v>
      </c>
      <c r="Z110" s="74">
        <f>'Чернышевского 5'!D116</f>
        <v>3032.4</v>
      </c>
      <c r="AA110" s="74">
        <f>'Чернышевского 6'!D116</f>
        <v>1592.2</v>
      </c>
      <c r="AB110" s="74">
        <f>'Чернышевского 7'!D116</f>
        <v>1117.78</v>
      </c>
      <c r="AC110" s="74">
        <f>'Чернышевского 8'!D116</f>
        <v>1251.22</v>
      </c>
      <c r="AD110" s="74">
        <f>'Чернышевского 9'!D116</f>
        <v>965.18</v>
      </c>
      <c r="AE110" s="74">
        <f>'Чернышевского 9а'!D116</f>
        <v>948.62</v>
      </c>
      <c r="AF110" s="74">
        <f>'Чернышевского 10'!D116</f>
        <v>1255.43</v>
      </c>
      <c r="AG110" s="74">
        <f>'Чернышевского 10а'!D116</f>
        <v>1238.37</v>
      </c>
      <c r="AH110" s="74">
        <f>'Чернышевского 11'!D116</f>
        <v>9827.74</v>
      </c>
      <c r="AI110" s="74">
        <f>'Чернышевского 12'!D116</f>
        <v>1309.45</v>
      </c>
      <c r="AJ110" s="74">
        <f>'Чернышевского 12а'!D116</f>
        <v>995.1</v>
      </c>
      <c r="AK110" s="74">
        <f>'Чернышевского 13'!D116</f>
        <v>912.27</v>
      </c>
      <c r="AL110" s="74">
        <f>'Чернышевского 15'!D116</f>
        <v>1445.17</v>
      </c>
      <c r="AM110" s="74">
        <f>'Чернышевского 19'!D116</f>
        <v>1887.98</v>
      </c>
      <c r="AN110" s="74">
        <f>'Чернышевского 21'!D116</f>
        <v>1600.88</v>
      </c>
      <c r="AO110" s="74">
        <f>'Чернышевского 22'!D116</f>
        <v>1655.12</v>
      </c>
      <c r="AP110" s="74">
        <f>'Чернышевского 24'!D116</f>
        <v>1539.08</v>
      </c>
      <c r="AQ110" s="74">
        <f>'Чернышевского 25'!D116</f>
        <v>1066.79</v>
      </c>
      <c r="AR110" s="74">
        <f t="shared" si="2"/>
        <v>108706.67999999996</v>
      </c>
    </row>
    <row r="111" spans="1:44" ht="15">
      <c r="A111" s="48" t="s">
        <v>7</v>
      </c>
      <c r="B111" s="49" t="s">
        <v>168</v>
      </c>
      <c r="C111" s="34"/>
      <c r="D111" s="31">
        <f>'Николаева 8'!D117</f>
        <v>339</v>
      </c>
      <c r="E111" s="31">
        <f>'Николаева 12'!D117</f>
        <v>140</v>
      </c>
      <c r="F111" s="74">
        <f>'Николаева 14'!D117</f>
        <v>140</v>
      </c>
      <c r="G111" s="74">
        <f>'Николаева 22'!D117</f>
        <v>231</v>
      </c>
      <c r="H111" s="74">
        <f>'Николаева 31'!D117</f>
        <v>5983</v>
      </c>
      <c r="I111" s="74">
        <f>'Парковая 15'!D117</f>
        <v>152</v>
      </c>
      <c r="J111" s="74">
        <f>'Парковая 17'!D117</f>
        <v>227</v>
      </c>
      <c r="K111" s="74">
        <f>'Парковая 19'!D117</f>
        <v>158</v>
      </c>
      <c r="L111" s="74">
        <f>'Парковая 21'!D117</f>
        <v>228</v>
      </c>
      <c r="M111" s="74">
        <f>'Расковой 3'!D117</f>
        <v>253</v>
      </c>
      <c r="N111" s="74">
        <f>'Расковой 5'!D117</f>
        <v>165</v>
      </c>
      <c r="O111" s="74">
        <f>'Расковой 7'!D117</f>
        <v>165</v>
      </c>
      <c r="P111" s="74">
        <f>'Расковой 9'!D117</f>
        <v>312</v>
      </c>
      <c r="Q111" s="74">
        <f>'Расковой 11'!D117</f>
        <v>334</v>
      </c>
      <c r="R111" s="74">
        <f>'Расковой 13'!D117</f>
        <v>227</v>
      </c>
      <c r="S111" s="74">
        <f>'Расковой 15'!D117</f>
        <v>229</v>
      </c>
      <c r="T111" s="74">
        <f>'Расковой 17'!D117</f>
        <v>156</v>
      </c>
      <c r="U111" s="74">
        <f>'Расковой 21'!D117</f>
        <v>155</v>
      </c>
      <c r="V111" s="74">
        <f>'Советская 4-1'!D117</f>
        <v>337</v>
      </c>
      <c r="W111" s="74">
        <f>'Советская 6-2'!D117</f>
        <v>947</v>
      </c>
      <c r="X111" s="74">
        <f>'Чернышевского 3'!D117</f>
        <v>139</v>
      </c>
      <c r="Y111" s="74">
        <f>'Чернышевского 4'!D117</f>
        <v>138</v>
      </c>
      <c r="Z111" s="74">
        <f>'Чернышевского 5'!D117</f>
        <v>139</v>
      </c>
      <c r="AA111" s="74">
        <f>'Чернышевского 6'!D117</f>
        <v>262</v>
      </c>
      <c r="AB111" s="74">
        <f>'Чернышевского 7'!D117</f>
        <v>168</v>
      </c>
      <c r="AC111" s="74">
        <f>'Чернышевского 8'!D117</f>
        <v>188</v>
      </c>
      <c r="AD111" s="74">
        <f>'Чернышевского 9'!D117</f>
        <v>146</v>
      </c>
      <c r="AE111" s="74">
        <f>'Чернышевского 9а'!D117</f>
        <v>144</v>
      </c>
      <c r="AF111" s="74">
        <f>'Чернышевского 10'!D117</f>
        <v>190</v>
      </c>
      <c r="AG111" s="74">
        <f>'Чернышевского 10а'!D117</f>
        <v>187</v>
      </c>
      <c r="AH111" s="74">
        <f>'Чернышевского 11'!D117</f>
        <v>324</v>
      </c>
      <c r="AI111" s="74">
        <f>'Чернышевского 12'!D117</f>
        <v>138</v>
      </c>
      <c r="AJ111" s="74">
        <f>'Чернышевского 12а'!D117</f>
        <v>143</v>
      </c>
      <c r="AK111" s="74">
        <f>'Чернышевского 13'!D117</f>
        <v>138</v>
      </c>
      <c r="AL111" s="74">
        <f>'Чернышевского 15'!D117</f>
        <v>217</v>
      </c>
      <c r="AM111" s="74">
        <f>'Чернышевского 19'!D117</f>
        <v>285</v>
      </c>
      <c r="AN111" s="74">
        <f>'Чернышевского 21'!D117</f>
        <v>320</v>
      </c>
      <c r="AO111" s="74">
        <f>'Чернышевского 22'!D117</f>
        <v>251</v>
      </c>
      <c r="AP111" s="74">
        <f>'Чернышевского 24'!D117</f>
        <v>231</v>
      </c>
      <c r="AQ111" s="74">
        <f>'Чернышевского 25'!D117</f>
        <v>161</v>
      </c>
      <c r="AR111" s="74">
        <f t="shared" si="2"/>
        <v>14787</v>
      </c>
    </row>
    <row r="112" spans="1:44" ht="15">
      <c r="A112" s="48"/>
      <c r="B112" s="49"/>
      <c r="C112" s="34"/>
      <c r="D112" s="31">
        <f>'Николаева 8'!D118</f>
        <v>339</v>
      </c>
      <c r="E112" s="31">
        <f>'Николаева 12'!D118</f>
        <v>140</v>
      </c>
      <c r="F112" s="74">
        <f>'Николаева 14'!D118</f>
        <v>140</v>
      </c>
      <c r="G112" s="74">
        <f>'Николаева 22'!D118</f>
        <v>231</v>
      </c>
      <c r="H112" s="74">
        <f>'Николаева 31'!D118</f>
        <v>939</v>
      </c>
      <c r="I112" s="74">
        <f>'Парковая 15'!D118</f>
        <v>152</v>
      </c>
      <c r="J112" s="74">
        <f>'Парковая 17'!D118</f>
        <v>227</v>
      </c>
      <c r="K112" s="74">
        <f>'Парковая 19'!D118</f>
        <v>158</v>
      </c>
      <c r="L112" s="74">
        <f>'Парковая 21'!D118</f>
        <v>228</v>
      </c>
      <c r="M112" s="74">
        <f>'Расковой 3'!D118</f>
        <v>253</v>
      </c>
      <c r="N112" s="74">
        <f>'Расковой 5'!D118</f>
        <v>165</v>
      </c>
      <c r="O112" s="74">
        <f>'Расковой 7'!D118</f>
        <v>165</v>
      </c>
      <c r="P112" s="74">
        <f>'Расковой 9'!D118</f>
        <v>312</v>
      </c>
      <c r="Q112" s="74">
        <f>'Расковой 11'!D118</f>
        <v>334</v>
      </c>
      <c r="R112" s="74">
        <f>'Расковой 13'!D118</f>
        <v>227</v>
      </c>
      <c r="S112" s="74">
        <f>'Расковой 15'!D118</f>
        <v>229</v>
      </c>
      <c r="T112" s="74">
        <f>'Расковой 17'!D118</f>
        <v>156</v>
      </c>
      <c r="U112" s="74">
        <f>'Расковой 21'!D118</f>
        <v>155</v>
      </c>
      <c r="V112" s="74">
        <f>'Советская 4-1'!D118</f>
        <v>337</v>
      </c>
      <c r="W112" s="74">
        <f>'Советская 6-2'!D118</f>
        <v>947</v>
      </c>
      <c r="X112" s="74">
        <f>'Чернышевского 3'!D118</f>
        <v>139</v>
      </c>
      <c r="Y112" s="74">
        <f>'Чернышевского 4'!D118</f>
        <v>138</v>
      </c>
      <c r="Z112" s="74">
        <f>'Чернышевского 5'!D118</f>
        <v>139</v>
      </c>
      <c r="AA112" s="74">
        <f>'Чернышевского 6'!D118</f>
        <v>262</v>
      </c>
      <c r="AB112" s="74">
        <f>'Чернышевского 7'!D118</f>
        <v>168</v>
      </c>
      <c r="AC112" s="74">
        <f>'Чернышевского 8'!D118</f>
        <v>188</v>
      </c>
      <c r="AD112" s="74">
        <f>'Чернышевского 9'!D118</f>
        <v>146</v>
      </c>
      <c r="AE112" s="74">
        <f>'Чернышевского 9а'!D118</f>
        <v>144</v>
      </c>
      <c r="AF112" s="74">
        <f>'Чернышевского 10'!D118</f>
        <v>190</v>
      </c>
      <c r="AG112" s="74">
        <f>'Чернышевского 10а'!D118</f>
        <v>187</v>
      </c>
      <c r="AH112" s="74">
        <f>'Чернышевского 11'!D118</f>
        <v>324</v>
      </c>
      <c r="AI112" s="74">
        <f>'Чернышевского 12'!D118</f>
        <v>138</v>
      </c>
      <c r="AJ112" s="74">
        <f>'Чернышевского 12а'!D118</f>
        <v>143</v>
      </c>
      <c r="AK112" s="74">
        <f>'Чернышевского 13'!D118</f>
        <v>138</v>
      </c>
      <c r="AL112" s="74">
        <f>'Чернышевского 15'!D118</f>
        <v>217</v>
      </c>
      <c r="AM112" s="74">
        <f>'Чернышевского 19'!D118</f>
        <v>285</v>
      </c>
      <c r="AN112" s="74">
        <f>'Чернышевского 21'!D118</f>
        <v>320</v>
      </c>
      <c r="AO112" s="74">
        <f>'Чернышевского 22'!D118</f>
        <v>251</v>
      </c>
      <c r="AP112" s="74">
        <f>'Чернышевского 24'!D118</f>
        <v>231</v>
      </c>
      <c r="AQ112" s="74">
        <f>'Чернышевского 25'!D118</f>
        <v>161</v>
      </c>
      <c r="AR112" s="74">
        <f t="shared" si="2"/>
        <v>9743</v>
      </c>
    </row>
    <row r="113" spans="1:44" ht="15">
      <c r="A113" s="48"/>
      <c r="B113" s="49"/>
      <c r="C113" s="34"/>
      <c r="D113" s="31">
        <f>'Николаева 8'!D119</f>
        <v>0</v>
      </c>
      <c r="E113" s="31">
        <f>'Николаева 12'!D119</f>
        <v>0</v>
      </c>
      <c r="F113" s="74">
        <f>'Николаева 14'!D119</f>
        <v>0</v>
      </c>
      <c r="G113" s="74">
        <f>'Николаева 22'!D119</f>
        <v>0</v>
      </c>
      <c r="H113" s="74">
        <f>'Николаева 31'!D119</f>
        <v>5044</v>
      </c>
      <c r="I113" s="74">
        <f>'Парковая 15'!D119</f>
        <v>0</v>
      </c>
      <c r="J113" s="74">
        <f>'Парковая 17'!D119</f>
        <v>0</v>
      </c>
      <c r="K113" s="74">
        <f>'Парковая 19'!D119</f>
        <v>0</v>
      </c>
      <c r="L113" s="74">
        <f>'Парковая 21'!D119</f>
        <v>0</v>
      </c>
      <c r="M113" s="74">
        <f>'Расковой 3'!D119</f>
        <v>0</v>
      </c>
      <c r="N113" s="74">
        <f>'Расковой 5'!D119</f>
        <v>0</v>
      </c>
      <c r="O113" s="74">
        <f>'Расковой 7'!D119</f>
        <v>0</v>
      </c>
      <c r="P113" s="74">
        <f>'Расковой 9'!D119</f>
        <v>0</v>
      </c>
      <c r="Q113" s="74">
        <f>'Расковой 11'!D119</f>
        <v>0</v>
      </c>
      <c r="R113" s="74">
        <f>'Расковой 13'!D119</f>
        <v>0</v>
      </c>
      <c r="S113" s="74">
        <f>'Расковой 15'!D119</f>
        <v>0</v>
      </c>
      <c r="T113" s="74">
        <f>'Расковой 17'!D119</f>
        <v>0</v>
      </c>
      <c r="U113" s="74">
        <f>'Расковой 21'!D119</f>
        <v>0</v>
      </c>
      <c r="V113" s="74">
        <f>'Советская 4-1'!D119</f>
        <v>0</v>
      </c>
      <c r="W113" s="74">
        <f>'Советская 6-2'!D119</f>
        <v>0</v>
      </c>
      <c r="X113" s="74">
        <f>'Чернышевского 3'!D119</f>
        <v>0</v>
      </c>
      <c r="Y113" s="74">
        <f>'Чернышевского 4'!D119</f>
        <v>0</v>
      </c>
      <c r="Z113" s="74">
        <f>'Чернышевского 5'!D119</f>
        <v>0</v>
      </c>
      <c r="AA113" s="74">
        <f>'Чернышевского 6'!D119</f>
        <v>0</v>
      </c>
      <c r="AB113" s="74">
        <f>'Чернышевского 7'!D119</f>
        <v>0</v>
      </c>
      <c r="AC113" s="74">
        <f>'Чернышевского 8'!D119</f>
        <v>0</v>
      </c>
      <c r="AD113" s="74">
        <f>'Чернышевского 9'!D119</f>
        <v>0</v>
      </c>
      <c r="AE113" s="74">
        <f>'Чернышевского 9а'!D119</f>
        <v>0</v>
      </c>
      <c r="AF113" s="74">
        <f>'Чернышевского 10'!D119</f>
        <v>0</v>
      </c>
      <c r="AG113" s="74">
        <f>'Чернышевского 10а'!D119</f>
        <v>0</v>
      </c>
      <c r="AH113" s="74">
        <f>'Чернышевского 11'!D119</f>
        <v>0</v>
      </c>
      <c r="AI113" s="74">
        <f>'Чернышевского 12'!D119</f>
        <v>0</v>
      </c>
      <c r="AJ113" s="74">
        <f>'Чернышевского 12а'!D119</f>
        <v>0</v>
      </c>
      <c r="AK113" s="74">
        <f>'Чернышевского 13'!D119</f>
        <v>0</v>
      </c>
      <c r="AL113" s="74">
        <f>'Чернышевского 15'!D119</f>
        <v>0</v>
      </c>
      <c r="AM113" s="74">
        <f>'Чернышевского 19'!D119</f>
        <v>0</v>
      </c>
      <c r="AN113" s="74">
        <f>'Чернышевского 21'!D119</f>
        <v>0</v>
      </c>
      <c r="AO113" s="74">
        <f>'Чернышевского 22'!D119</f>
        <v>0</v>
      </c>
      <c r="AP113" s="74">
        <f>'Чернышевского 24'!D119</f>
        <v>0</v>
      </c>
      <c r="AQ113" s="74">
        <f>'Чернышевского 25'!D119</f>
        <v>0</v>
      </c>
      <c r="AR113" s="74">
        <f t="shared" si="2"/>
        <v>5044</v>
      </c>
    </row>
    <row r="114" spans="1:44" ht="15">
      <c r="A114" s="48"/>
      <c r="B114" s="49"/>
      <c r="C114" s="34"/>
      <c r="D114" s="31">
        <f>'Николаева 8'!D120</f>
        <v>0</v>
      </c>
      <c r="E114" s="31">
        <f>'Николаева 12'!D120</f>
        <v>0</v>
      </c>
      <c r="F114" s="74">
        <f>'Николаева 14'!D120</f>
        <v>0</v>
      </c>
      <c r="G114" s="74">
        <f>'Николаева 22'!D120</f>
        <v>0</v>
      </c>
      <c r="H114" s="74">
        <f>'Николаева 31'!D120</f>
        <v>0</v>
      </c>
      <c r="I114" s="74">
        <f>'Парковая 15'!D120</f>
        <v>0</v>
      </c>
      <c r="J114" s="74">
        <f>'Парковая 17'!D120</f>
        <v>0</v>
      </c>
      <c r="K114" s="74">
        <f>'Парковая 19'!D120</f>
        <v>0</v>
      </c>
      <c r="L114" s="74">
        <f>'Парковая 21'!D120</f>
        <v>0</v>
      </c>
      <c r="M114" s="74">
        <f>'Расковой 3'!D120</f>
        <v>0</v>
      </c>
      <c r="N114" s="74">
        <f>'Расковой 5'!D120</f>
        <v>0</v>
      </c>
      <c r="O114" s="74">
        <f>'Расковой 7'!D120</f>
        <v>0</v>
      </c>
      <c r="P114" s="74">
        <f>'Расковой 9'!D120</f>
        <v>0</v>
      </c>
      <c r="Q114" s="74">
        <f>'Расковой 11'!D120</f>
        <v>0</v>
      </c>
      <c r="R114" s="74">
        <f>'Расковой 13'!D120</f>
        <v>0</v>
      </c>
      <c r="S114" s="74">
        <f>'Расковой 15'!D120</f>
        <v>0</v>
      </c>
      <c r="T114" s="74">
        <f>'Расковой 17'!D120</f>
        <v>0</v>
      </c>
      <c r="U114" s="74">
        <f>'Расковой 21'!D120</f>
        <v>0</v>
      </c>
      <c r="V114" s="74">
        <f>'Советская 4-1'!D120</f>
        <v>0</v>
      </c>
      <c r="W114" s="74">
        <f>'Советская 6-2'!D120</f>
        <v>0</v>
      </c>
      <c r="X114" s="74">
        <f>'Чернышевского 3'!D120</f>
        <v>0</v>
      </c>
      <c r="Y114" s="74">
        <f>'Чернышевского 4'!D120</f>
        <v>0</v>
      </c>
      <c r="Z114" s="74">
        <f>'Чернышевского 5'!D120</f>
        <v>0</v>
      </c>
      <c r="AA114" s="74">
        <f>'Чернышевского 6'!D120</f>
        <v>0</v>
      </c>
      <c r="AB114" s="74">
        <f>'Чернышевского 7'!D120</f>
        <v>0</v>
      </c>
      <c r="AC114" s="74">
        <f>'Чернышевского 8'!D120</f>
        <v>0</v>
      </c>
      <c r="AD114" s="74">
        <f>'Чернышевского 9'!D120</f>
        <v>0</v>
      </c>
      <c r="AE114" s="74">
        <f>'Чернышевского 9а'!D120</f>
        <v>0</v>
      </c>
      <c r="AF114" s="74">
        <f>'Чернышевского 10'!D120</f>
        <v>0</v>
      </c>
      <c r="AG114" s="74">
        <f>'Чернышевского 10а'!D120</f>
        <v>0</v>
      </c>
      <c r="AH114" s="74">
        <f>'Чернышевского 11'!D120</f>
        <v>0</v>
      </c>
      <c r="AI114" s="74">
        <f>'Чернышевского 12'!D120</f>
        <v>0</v>
      </c>
      <c r="AJ114" s="74">
        <f>'Чернышевского 12а'!D120</f>
        <v>0</v>
      </c>
      <c r="AK114" s="74">
        <f>'Чернышевского 13'!D120</f>
        <v>0</v>
      </c>
      <c r="AL114" s="74">
        <f>'Чернышевского 15'!D120</f>
        <v>0</v>
      </c>
      <c r="AM114" s="74">
        <f>'Чернышевского 19'!D120</f>
        <v>0</v>
      </c>
      <c r="AN114" s="74">
        <f>'Чернышевского 21'!D120</f>
        <v>0</v>
      </c>
      <c r="AO114" s="74">
        <f>'Чернышевского 22'!D120</f>
        <v>0</v>
      </c>
      <c r="AP114" s="74">
        <f>'Чернышевского 24'!D120</f>
        <v>0</v>
      </c>
      <c r="AQ114" s="74">
        <f>'Чернышевского 25'!D120</f>
        <v>0</v>
      </c>
      <c r="AR114" s="74">
        <f t="shared" si="2"/>
        <v>0</v>
      </c>
    </row>
    <row r="115" spans="1:44" ht="15">
      <c r="A115" s="48"/>
      <c r="B115" s="49"/>
      <c r="C115" s="34"/>
      <c r="D115" s="31">
        <f>'Николаева 8'!D121</f>
        <v>0</v>
      </c>
      <c r="E115" s="31">
        <f>'Николаева 12'!D121</f>
        <v>0</v>
      </c>
      <c r="F115" s="74">
        <f>'Николаева 14'!D121</f>
        <v>0</v>
      </c>
      <c r="G115" s="74">
        <f>'Николаева 22'!D121</f>
        <v>0</v>
      </c>
      <c r="H115" s="74">
        <f>'Николаева 31'!D121</f>
        <v>0</v>
      </c>
      <c r="I115" s="74">
        <f>'Парковая 15'!D121</f>
        <v>0</v>
      </c>
      <c r="J115" s="74">
        <f>'Парковая 17'!D121</f>
        <v>0</v>
      </c>
      <c r="K115" s="74">
        <f>'Парковая 19'!D121</f>
        <v>0</v>
      </c>
      <c r="L115" s="74">
        <f>'Парковая 21'!D121</f>
        <v>0</v>
      </c>
      <c r="M115" s="74">
        <f>'Расковой 3'!D121</f>
        <v>0</v>
      </c>
      <c r="N115" s="74">
        <f>'Расковой 5'!D121</f>
        <v>0</v>
      </c>
      <c r="O115" s="74">
        <f>'Расковой 7'!D121</f>
        <v>0</v>
      </c>
      <c r="P115" s="74">
        <f>'Расковой 9'!D121</f>
        <v>0</v>
      </c>
      <c r="Q115" s="74">
        <f>'Расковой 11'!D121</f>
        <v>0</v>
      </c>
      <c r="R115" s="74">
        <f>'Расковой 13'!D121</f>
        <v>0</v>
      </c>
      <c r="S115" s="74">
        <f>'Расковой 15'!D121</f>
        <v>0</v>
      </c>
      <c r="T115" s="74">
        <f>'Расковой 17'!D121</f>
        <v>0</v>
      </c>
      <c r="U115" s="74">
        <f>'Расковой 21'!D121</f>
        <v>0</v>
      </c>
      <c r="V115" s="74">
        <f>'Советская 4-1'!D121</f>
        <v>0</v>
      </c>
      <c r="W115" s="74">
        <f>'Советская 6-2'!D121</f>
        <v>0</v>
      </c>
      <c r="X115" s="74">
        <f>'Чернышевского 3'!D121</f>
        <v>0</v>
      </c>
      <c r="Y115" s="74">
        <f>'Чернышевского 4'!D121</f>
        <v>0</v>
      </c>
      <c r="Z115" s="74">
        <f>'Чернышевского 5'!D121</f>
        <v>0</v>
      </c>
      <c r="AA115" s="74">
        <f>'Чернышевского 6'!D121</f>
        <v>0</v>
      </c>
      <c r="AB115" s="74">
        <f>'Чернышевского 7'!D121</f>
        <v>0</v>
      </c>
      <c r="AC115" s="74">
        <f>'Чернышевского 8'!D121</f>
        <v>0</v>
      </c>
      <c r="AD115" s="74">
        <f>'Чернышевского 9'!D121</f>
        <v>0</v>
      </c>
      <c r="AE115" s="74">
        <f>'Чернышевского 9а'!D121</f>
        <v>0</v>
      </c>
      <c r="AF115" s="74">
        <f>'Чернышевского 10'!D121</f>
        <v>0</v>
      </c>
      <c r="AG115" s="74">
        <f>'Чернышевского 10а'!D121</f>
        <v>0</v>
      </c>
      <c r="AH115" s="74">
        <f>'Чернышевского 11'!D121</f>
        <v>0</v>
      </c>
      <c r="AI115" s="74">
        <f>'Чернышевского 12'!D121</f>
        <v>0</v>
      </c>
      <c r="AJ115" s="74">
        <f>'Чернышевского 12а'!D121</f>
        <v>0</v>
      </c>
      <c r="AK115" s="74">
        <f>'Чернышевского 13'!D121</f>
        <v>0</v>
      </c>
      <c r="AL115" s="74">
        <f>'Чернышевского 15'!D121</f>
        <v>0</v>
      </c>
      <c r="AM115" s="74">
        <f>'Чернышевского 19'!D121</f>
        <v>0</v>
      </c>
      <c r="AN115" s="74">
        <f>'Чернышевского 21'!D121</f>
        <v>0</v>
      </c>
      <c r="AO115" s="74">
        <f>'Чернышевского 22'!D121</f>
        <v>0</v>
      </c>
      <c r="AP115" s="74">
        <f>'Чернышевского 24'!D121</f>
        <v>0</v>
      </c>
      <c r="AQ115" s="74">
        <f>'Чернышевского 25'!D121</f>
        <v>0</v>
      </c>
      <c r="AR115" s="74">
        <f t="shared" si="2"/>
        <v>0</v>
      </c>
    </row>
    <row r="116" spans="1:44" ht="15">
      <c r="A116" s="48"/>
      <c r="B116" s="49"/>
      <c r="C116" s="34"/>
      <c r="D116" s="31">
        <f>'Николаева 8'!D122</f>
        <v>0</v>
      </c>
      <c r="E116" s="31">
        <f>'Николаева 12'!D122</f>
        <v>0</v>
      </c>
      <c r="F116" s="74">
        <f>'Николаева 14'!D122</f>
        <v>0</v>
      </c>
      <c r="G116" s="74">
        <f>'Николаева 22'!D122</f>
        <v>0</v>
      </c>
      <c r="H116" s="74">
        <f>'Николаева 31'!D122</f>
        <v>0</v>
      </c>
      <c r="I116" s="74">
        <f>'Парковая 15'!D122</f>
        <v>0</v>
      </c>
      <c r="J116" s="74">
        <f>'Парковая 17'!D122</f>
        <v>0</v>
      </c>
      <c r="K116" s="74">
        <f>'Парковая 19'!D122</f>
        <v>0</v>
      </c>
      <c r="L116" s="74">
        <f>'Парковая 21'!D122</f>
        <v>0</v>
      </c>
      <c r="M116" s="74">
        <f>'Расковой 3'!D122</f>
        <v>0</v>
      </c>
      <c r="N116" s="74">
        <f>'Расковой 5'!D122</f>
        <v>0</v>
      </c>
      <c r="O116" s="74">
        <f>'Расковой 7'!D122</f>
        <v>0</v>
      </c>
      <c r="P116" s="74">
        <f>'Расковой 9'!D122</f>
        <v>0</v>
      </c>
      <c r="Q116" s="74">
        <f>'Расковой 11'!D122</f>
        <v>0</v>
      </c>
      <c r="R116" s="74">
        <f>'Расковой 13'!D122</f>
        <v>0</v>
      </c>
      <c r="S116" s="74">
        <f>'Расковой 15'!D122</f>
        <v>0</v>
      </c>
      <c r="T116" s="74">
        <f>'Расковой 17'!D122</f>
        <v>0</v>
      </c>
      <c r="U116" s="74">
        <f>'Расковой 21'!D122</f>
        <v>0</v>
      </c>
      <c r="V116" s="74">
        <f>'Советская 4-1'!D122</f>
        <v>0</v>
      </c>
      <c r="W116" s="74">
        <f>'Советская 6-2'!D122</f>
        <v>0</v>
      </c>
      <c r="X116" s="74">
        <f>'Чернышевского 3'!D122</f>
        <v>0</v>
      </c>
      <c r="Y116" s="74">
        <f>'Чернышевского 4'!D122</f>
        <v>0</v>
      </c>
      <c r="Z116" s="74">
        <f>'Чернышевского 5'!D122</f>
        <v>0</v>
      </c>
      <c r="AA116" s="74">
        <f>'Чернышевского 6'!D122</f>
        <v>0</v>
      </c>
      <c r="AB116" s="74">
        <f>'Чернышевского 7'!D122</f>
        <v>0</v>
      </c>
      <c r="AC116" s="74">
        <f>'Чернышевского 8'!D122</f>
        <v>0</v>
      </c>
      <c r="AD116" s="74">
        <f>'Чернышевского 9'!D122</f>
        <v>0</v>
      </c>
      <c r="AE116" s="74">
        <f>'Чернышевского 9а'!D122</f>
        <v>0</v>
      </c>
      <c r="AF116" s="74">
        <f>'Чернышевского 10'!D122</f>
        <v>0</v>
      </c>
      <c r="AG116" s="74">
        <f>'Чернышевского 10а'!D122</f>
        <v>0</v>
      </c>
      <c r="AH116" s="74">
        <f>'Чернышевского 11'!D122</f>
        <v>0</v>
      </c>
      <c r="AI116" s="74">
        <f>'Чернышевского 12'!D122</f>
        <v>0</v>
      </c>
      <c r="AJ116" s="74">
        <f>'Чернышевского 12а'!D122</f>
        <v>0</v>
      </c>
      <c r="AK116" s="74">
        <f>'Чернышевского 13'!D122</f>
        <v>0</v>
      </c>
      <c r="AL116" s="74">
        <f>'Чернышевского 15'!D122</f>
        <v>0</v>
      </c>
      <c r="AM116" s="74">
        <f>'Чернышевского 19'!D122</f>
        <v>0</v>
      </c>
      <c r="AN116" s="74">
        <f>'Чернышевского 21'!D122</f>
        <v>0</v>
      </c>
      <c r="AO116" s="74">
        <f>'Чернышевского 22'!D122</f>
        <v>0</v>
      </c>
      <c r="AP116" s="74">
        <f>'Чернышевского 24'!D122</f>
        <v>0</v>
      </c>
      <c r="AQ116" s="74">
        <f>'Чернышевского 25'!D122</f>
        <v>0</v>
      </c>
      <c r="AR116" s="74">
        <f t="shared" si="2"/>
        <v>0</v>
      </c>
    </row>
    <row r="117" spans="1:44" ht="15">
      <c r="A117" s="48"/>
      <c r="B117" s="49"/>
      <c r="C117" s="34"/>
      <c r="D117" s="31">
        <f>'Николаева 8'!D123</f>
        <v>0</v>
      </c>
      <c r="E117" s="31">
        <f>'Николаева 12'!D123</f>
        <v>0</v>
      </c>
      <c r="F117" s="74">
        <f>'Николаева 14'!D123</f>
        <v>0</v>
      </c>
      <c r="G117" s="74">
        <f>'Николаева 22'!D123</f>
        <v>0</v>
      </c>
      <c r="H117" s="74">
        <f>'Николаева 31'!D123</f>
        <v>0</v>
      </c>
      <c r="I117" s="74">
        <f>'Парковая 15'!D123</f>
        <v>0</v>
      </c>
      <c r="J117" s="74">
        <f>'Парковая 17'!D123</f>
        <v>0</v>
      </c>
      <c r="K117" s="74">
        <f>'Парковая 19'!D123</f>
        <v>0</v>
      </c>
      <c r="L117" s="74">
        <f>'Парковая 21'!D123</f>
        <v>0</v>
      </c>
      <c r="M117" s="74">
        <f>'Расковой 3'!D123</f>
        <v>0</v>
      </c>
      <c r="N117" s="74">
        <f>'Расковой 5'!D123</f>
        <v>0</v>
      </c>
      <c r="O117" s="74">
        <f>'Расковой 7'!D123</f>
        <v>0</v>
      </c>
      <c r="P117" s="74">
        <f>'Расковой 9'!D123</f>
        <v>0</v>
      </c>
      <c r="Q117" s="74">
        <f>'Расковой 11'!D123</f>
        <v>0</v>
      </c>
      <c r="R117" s="74">
        <f>'Расковой 13'!D123</f>
        <v>0</v>
      </c>
      <c r="S117" s="74">
        <f>'Расковой 15'!D123</f>
        <v>0</v>
      </c>
      <c r="T117" s="74">
        <f>'Расковой 17'!D123</f>
        <v>0</v>
      </c>
      <c r="U117" s="74">
        <f>'Расковой 21'!D123</f>
        <v>0</v>
      </c>
      <c r="V117" s="74">
        <f>'Советская 4-1'!D123</f>
        <v>0</v>
      </c>
      <c r="W117" s="74">
        <f>'Советская 6-2'!D123</f>
        <v>0</v>
      </c>
      <c r="X117" s="74">
        <f>'Чернышевского 3'!D123</f>
        <v>0</v>
      </c>
      <c r="Y117" s="74">
        <f>'Чернышевского 4'!D123</f>
        <v>0</v>
      </c>
      <c r="Z117" s="74">
        <f>'Чернышевского 5'!D123</f>
        <v>0</v>
      </c>
      <c r="AA117" s="74">
        <f>'Чернышевского 6'!D123</f>
        <v>0</v>
      </c>
      <c r="AB117" s="74">
        <f>'Чернышевского 7'!D123</f>
        <v>0</v>
      </c>
      <c r="AC117" s="74">
        <f>'Чернышевского 8'!D123</f>
        <v>0</v>
      </c>
      <c r="AD117" s="74">
        <f>'Чернышевского 9'!D123</f>
        <v>0</v>
      </c>
      <c r="AE117" s="74">
        <f>'Чернышевского 9а'!D123</f>
        <v>0</v>
      </c>
      <c r="AF117" s="74">
        <f>'Чернышевского 10'!D123</f>
        <v>0</v>
      </c>
      <c r="AG117" s="74">
        <f>'Чернышевского 10а'!D123</f>
        <v>0</v>
      </c>
      <c r="AH117" s="74">
        <f>'Чернышевского 11'!D123</f>
        <v>0</v>
      </c>
      <c r="AI117" s="74">
        <f>'Чернышевского 12'!D123</f>
        <v>0</v>
      </c>
      <c r="AJ117" s="74">
        <f>'Чернышевского 12а'!D123</f>
        <v>0</v>
      </c>
      <c r="AK117" s="74">
        <f>'Чернышевского 13'!D123</f>
        <v>0</v>
      </c>
      <c r="AL117" s="74">
        <f>'Чернышевского 15'!D123</f>
        <v>0</v>
      </c>
      <c r="AM117" s="74">
        <f>'Чернышевского 19'!D123</f>
        <v>0</v>
      </c>
      <c r="AN117" s="74">
        <f>'Чернышевского 21'!D123</f>
        <v>0</v>
      </c>
      <c r="AO117" s="74">
        <f>'Чернышевского 22'!D123</f>
        <v>0</v>
      </c>
      <c r="AP117" s="74">
        <f>'Чернышевского 24'!D123</f>
        <v>0</v>
      </c>
      <c r="AQ117" s="74">
        <f>'Чернышевского 25'!D123</f>
        <v>0</v>
      </c>
      <c r="AR117" s="74">
        <f t="shared" si="2"/>
        <v>0</v>
      </c>
    </row>
    <row r="118" spans="1:44" ht="15">
      <c r="A118" s="48" t="s">
        <v>7</v>
      </c>
      <c r="B118" s="49" t="s">
        <v>169</v>
      </c>
      <c r="C118" s="34"/>
      <c r="D118" s="31">
        <f>'Николаева 8'!D124</f>
        <v>7215</v>
      </c>
      <c r="E118" s="31">
        <f>'Николаева 12'!D124</f>
        <v>2975</v>
      </c>
      <c r="F118" s="74">
        <f>'Николаева 14'!D124</f>
        <v>2971</v>
      </c>
      <c r="G118" s="74">
        <f>'Николаева 22'!D124</f>
        <v>4915</v>
      </c>
      <c r="H118" s="74">
        <f>'Николаева 31'!D124</f>
        <v>17240</v>
      </c>
      <c r="I118" s="74">
        <f>'Парковая 15'!D124</f>
        <v>3230</v>
      </c>
      <c r="J118" s="74">
        <f>'Парковая 17'!D124</f>
        <v>4830</v>
      </c>
      <c r="K118" s="74">
        <f>'Парковая 19'!D124</f>
        <v>3363</v>
      </c>
      <c r="L118" s="74">
        <f>'Парковая 21'!D124</f>
        <v>4850</v>
      </c>
      <c r="M118" s="74">
        <f>'Расковой 3'!D124</f>
        <v>5396</v>
      </c>
      <c r="N118" s="74">
        <f>'Расковой 5'!D124</f>
        <v>3520</v>
      </c>
      <c r="O118" s="74">
        <f>'Расковой 7'!D124</f>
        <v>3508</v>
      </c>
      <c r="P118" s="74">
        <f>'Расковой 9'!D124</f>
        <v>6634</v>
      </c>
      <c r="Q118" s="74">
        <f>'Расковой 11'!D124</f>
        <v>7119</v>
      </c>
      <c r="R118" s="74">
        <f>'Расковой 13'!D124</f>
        <v>4831</v>
      </c>
      <c r="S118" s="74">
        <f>'Расковой 15'!D124</f>
        <v>4887</v>
      </c>
      <c r="T118" s="74">
        <f>'Расковой 17'!D124</f>
        <v>3313</v>
      </c>
      <c r="U118" s="74">
        <f>'Расковой 21'!D124</f>
        <v>3291</v>
      </c>
      <c r="V118" s="74">
        <f>'Советская 4-1'!D124</f>
        <v>7178</v>
      </c>
      <c r="W118" s="74">
        <f>'Советская 6-2'!D124</f>
        <v>17402</v>
      </c>
      <c r="X118" s="74">
        <f>'Чернышевского 3'!D124</f>
        <v>2964</v>
      </c>
      <c r="Y118" s="74">
        <f>'Чернышевского 4'!D124</f>
        <v>2949</v>
      </c>
      <c r="Z118" s="74">
        <f>'Чернышевского 5'!D124</f>
        <v>2961</v>
      </c>
      <c r="AA118" s="74">
        <f>'Чернышевского 6'!D124</f>
        <v>5580</v>
      </c>
      <c r="AB118" s="74">
        <f>'Чернышевского 7'!D124</f>
        <v>3570</v>
      </c>
      <c r="AC118" s="74">
        <f>'Чернышевского 8'!D124</f>
        <v>4013</v>
      </c>
      <c r="AD118" s="74">
        <f>'Чернышевского 9'!D124</f>
        <v>3112</v>
      </c>
      <c r="AE118" s="74">
        <f>'Чернышевского 9а'!D124</f>
        <v>3058</v>
      </c>
      <c r="AF118" s="74">
        <f>'Чернышевского 10'!D124</f>
        <v>4048</v>
      </c>
      <c r="AG118" s="74">
        <f>'Чернышевского 10а'!D124</f>
        <v>3993</v>
      </c>
      <c r="AH118" s="74">
        <f>'Чернышевского 11'!D124</f>
        <v>6907</v>
      </c>
      <c r="AI118" s="74">
        <f>'Чернышевского 12'!D124</f>
        <v>2948</v>
      </c>
      <c r="AJ118" s="74">
        <f>'Чернышевского 12а'!D124</f>
        <v>3053</v>
      </c>
      <c r="AK118" s="74">
        <f>'Чернышевского 13'!D124</f>
        <v>2940</v>
      </c>
      <c r="AL118" s="74">
        <f>'Чернышевского 15'!D124</f>
        <v>4628</v>
      </c>
      <c r="AM118" s="74">
        <f>'Чернышевского 19'!D124</f>
        <v>6069</v>
      </c>
      <c r="AN118" s="74">
        <f>'Чернышевского 21'!D124</f>
        <v>6818</v>
      </c>
      <c r="AO118" s="74">
        <f>'Чернышевского 22'!D124</f>
        <v>5343</v>
      </c>
      <c r="AP118" s="74">
        <f>'Чернышевского 24'!D124</f>
        <v>4916</v>
      </c>
      <c r="AQ118" s="74">
        <f>'Чернышевского 25'!D124</f>
        <v>3434</v>
      </c>
      <c r="AR118" s="74">
        <f t="shared" si="2"/>
        <v>201972</v>
      </c>
    </row>
    <row r="119" spans="1:44" ht="15">
      <c r="A119" s="48" t="s">
        <v>7</v>
      </c>
      <c r="B119" s="49" t="s">
        <v>170</v>
      </c>
      <c r="C119" s="34"/>
      <c r="D119" s="31">
        <f>'Николаева 8'!D125</f>
        <v>0</v>
      </c>
      <c r="E119" s="31">
        <f>'Николаева 12'!D125</f>
        <v>0</v>
      </c>
      <c r="F119" s="74">
        <f>'Николаева 14'!D125</f>
        <v>0</v>
      </c>
      <c r="G119" s="74">
        <f>'Николаева 22'!D125</f>
        <v>612.58</v>
      </c>
      <c r="H119" s="74">
        <f>'Николаева 31'!D125</f>
        <v>32166.18</v>
      </c>
      <c r="I119" s="74">
        <f>'Парковая 15'!D125</f>
        <v>0</v>
      </c>
      <c r="J119" s="74">
        <f>'Парковая 17'!D125</f>
        <v>0</v>
      </c>
      <c r="K119" s="74">
        <f>'Парковая 19'!D125</f>
        <v>9988.7</v>
      </c>
      <c r="L119" s="74">
        <f>'Парковая 21'!D125</f>
        <v>19318.34</v>
      </c>
      <c r="M119" s="74">
        <f>'Расковой 3'!D125</f>
        <v>5371.82</v>
      </c>
      <c r="N119" s="74">
        <f>'Расковой 5'!D125</f>
        <v>2918.61</v>
      </c>
      <c r="O119" s="74">
        <f>'Расковой 7'!D125</f>
        <v>6109.23</v>
      </c>
      <c r="P119" s="74">
        <f>'Расковой 9'!D125</f>
        <v>20068.4</v>
      </c>
      <c r="Q119" s="74">
        <f>'Расковой 11'!D125</f>
        <v>2918.61</v>
      </c>
      <c r="R119" s="74">
        <f>'Расковой 13'!D125</f>
        <v>11003.75</v>
      </c>
      <c r="S119" s="74">
        <f>'Расковой 15'!D125</f>
        <v>34121.66</v>
      </c>
      <c r="T119" s="74">
        <f>'Расковой 17'!D125</f>
        <v>0</v>
      </c>
      <c r="U119" s="74">
        <f>'Расковой 21'!D125</f>
        <v>17226.05</v>
      </c>
      <c r="V119" s="74">
        <f>'Советская 4-1'!D125</f>
        <v>14559.55</v>
      </c>
      <c r="W119" s="74">
        <f>'Советская 6-2'!D125</f>
        <v>134489.52000000002</v>
      </c>
      <c r="X119" s="74">
        <f>'Чернышевского 3'!D125</f>
        <v>0</v>
      </c>
      <c r="Y119" s="74">
        <f>'Чернышевского 4'!D125</f>
        <v>14509.56</v>
      </c>
      <c r="Z119" s="74">
        <f>'Чернышевского 5'!D125</f>
        <v>3606.54</v>
      </c>
      <c r="AA119" s="74">
        <f>'Чернышевского 6'!D125</f>
        <v>8470.3</v>
      </c>
      <c r="AB119" s="74">
        <f>'Чернышевского 7'!D125</f>
        <v>22882.05</v>
      </c>
      <c r="AC119" s="74">
        <f>'Чернышевского 8'!D125</f>
        <v>0</v>
      </c>
      <c r="AD119" s="74">
        <f>'Чернышевского 9'!D125</f>
        <v>33816.64</v>
      </c>
      <c r="AE119" s="74">
        <f>'Чернышевского 9а'!D125</f>
        <v>25229.52</v>
      </c>
      <c r="AF119" s="74">
        <f>'Чернышевского 10'!D125</f>
        <v>15791.52</v>
      </c>
      <c r="AG119" s="74">
        <f>'Чернышевского 10а'!D125</f>
        <v>9241.24</v>
      </c>
      <c r="AH119" s="74">
        <f>'Чернышевского 11'!D125</f>
        <v>96909.05</v>
      </c>
      <c r="AI119" s="74">
        <f>'Чернышевского 12'!D125</f>
        <v>11618.91</v>
      </c>
      <c r="AJ119" s="74">
        <f>'Чернышевского 12а'!D125</f>
        <v>10408.36</v>
      </c>
      <c r="AK119" s="74">
        <f>'Чернышевского 13'!D125</f>
        <v>0</v>
      </c>
      <c r="AL119" s="74">
        <f>'Чернышевского 15'!D125</f>
        <v>1573.81</v>
      </c>
      <c r="AM119" s="74">
        <f>'Чернышевского 19'!D125</f>
        <v>0</v>
      </c>
      <c r="AN119" s="74">
        <f>'Чернышевского 21'!D125</f>
        <v>0</v>
      </c>
      <c r="AO119" s="74">
        <f>'Чернышевского 22'!D125</f>
        <v>5493.29</v>
      </c>
      <c r="AP119" s="74">
        <f>'Чернышевского 24'!D125</f>
        <v>22161.829999999998</v>
      </c>
      <c r="AQ119" s="74">
        <f>'Чернышевского 25'!D125</f>
        <v>37524.049999999996</v>
      </c>
      <c r="AR119" s="74">
        <f t="shared" si="2"/>
        <v>630109.6700000002</v>
      </c>
    </row>
    <row r="120" spans="1:44" ht="15">
      <c r="A120" s="48"/>
      <c r="B120" s="49"/>
      <c r="C120" s="34"/>
      <c r="D120" s="31">
        <f>'Николаева 8'!D126</f>
        <v>0</v>
      </c>
      <c r="E120" s="31">
        <f>'Николаева 12'!D126</f>
        <v>0</v>
      </c>
      <c r="F120" s="74">
        <f>'Николаева 14'!D126</f>
        <v>0</v>
      </c>
      <c r="G120" s="74">
        <f>'Николаева 22'!D126</f>
        <v>612.58</v>
      </c>
      <c r="H120" s="74">
        <f>'Николаева 31'!D126</f>
        <v>200.73</v>
      </c>
      <c r="I120" s="74">
        <f>'Парковая 15'!D126</f>
        <v>0</v>
      </c>
      <c r="J120" s="74">
        <f>'Парковая 17'!D126</f>
        <v>0</v>
      </c>
      <c r="K120" s="74">
        <f>'Парковая 19'!D126</f>
        <v>233.59</v>
      </c>
      <c r="L120" s="74">
        <f>'Парковая 21'!D126</f>
        <v>19318.34</v>
      </c>
      <c r="M120" s="74">
        <f>'Расковой 3'!D126</f>
        <v>5371.82</v>
      </c>
      <c r="N120" s="74">
        <f>'Расковой 5'!D126</f>
        <v>2918.61</v>
      </c>
      <c r="O120" s="74">
        <f>'Расковой 7'!D126</f>
        <v>3711.65</v>
      </c>
      <c r="P120" s="74">
        <f>'Расковой 9'!D126</f>
        <v>5821.03</v>
      </c>
      <c r="Q120" s="74">
        <f>'Расковой 11'!D126</f>
        <v>2918.61</v>
      </c>
      <c r="R120" s="74">
        <f>'Расковой 13'!D126</f>
        <v>3831.52</v>
      </c>
      <c r="S120" s="74">
        <f>'Расковой 15'!D126</f>
        <v>23697.3</v>
      </c>
      <c r="T120" s="74">
        <f>'Расковой 17'!D126</f>
        <v>0</v>
      </c>
      <c r="U120" s="74">
        <f>'Расковой 21'!D126</f>
        <v>17226.05</v>
      </c>
      <c r="V120" s="74">
        <f>'Советская 4-1'!D126</f>
        <v>6787.76</v>
      </c>
      <c r="W120" s="74">
        <f>'Советская 6-2'!D126</f>
        <v>74213</v>
      </c>
      <c r="X120" s="74">
        <f>'Чернышевского 3'!D126</f>
        <v>0</v>
      </c>
      <c r="Y120" s="74">
        <f>'Чернышевского 4'!D126</f>
        <v>14509.56</v>
      </c>
      <c r="Z120" s="74">
        <f>'Чернышевского 5'!D126</f>
        <v>2918.61</v>
      </c>
      <c r="AA120" s="74">
        <f>'Чернышевского 6'!D126</f>
        <v>8470.3</v>
      </c>
      <c r="AB120" s="74">
        <f>'Чернышевского 7'!D126</f>
        <v>627.67</v>
      </c>
      <c r="AC120" s="74">
        <f>'Чернышевского 8'!D126</f>
        <v>0</v>
      </c>
      <c r="AD120" s="74">
        <f>'Чернышевского 9'!D126</f>
        <v>33816.64</v>
      </c>
      <c r="AE120" s="74">
        <f>'Чернышевского 9а'!D126</f>
        <v>5821.03</v>
      </c>
      <c r="AF120" s="74">
        <f>'Чернышевского 10'!D126</f>
        <v>9902.96</v>
      </c>
      <c r="AG120" s="74">
        <f>'Чернышевского 10а'!D126</f>
        <v>780.11</v>
      </c>
      <c r="AH120" s="74">
        <f>'Чернышевского 11'!D126</f>
        <v>1755.64</v>
      </c>
      <c r="AI120" s="74">
        <f>'Чернышевского 12'!D126</f>
        <v>11618.91</v>
      </c>
      <c r="AJ120" s="74">
        <f>'Чернышевского 12а'!D126</f>
        <v>10408.36</v>
      </c>
      <c r="AK120" s="74">
        <f>'Чернышевского 13'!D126</f>
        <v>0</v>
      </c>
      <c r="AL120" s="74">
        <f>'Чернышевского 15'!D126</f>
        <v>1573.81</v>
      </c>
      <c r="AM120" s="74">
        <f>'Чернышевского 19'!D126</f>
        <v>0</v>
      </c>
      <c r="AN120" s="74">
        <f>'Чернышевского 21'!D126</f>
        <v>0</v>
      </c>
      <c r="AO120" s="74">
        <f>'Чернышевского 22'!D126</f>
        <v>5493.29</v>
      </c>
      <c r="AP120" s="74">
        <f>'Чернышевского 24'!D126</f>
        <v>1108.1</v>
      </c>
      <c r="AQ120" s="74">
        <f>'Чернышевского 25'!D126</f>
        <v>34359.56</v>
      </c>
      <c r="AR120" s="74">
        <f t="shared" si="2"/>
        <v>310027.13999999996</v>
      </c>
    </row>
    <row r="121" spans="1:44" ht="15">
      <c r="A121" s="48"/>
      <c r="B121" s="49"/>
      <c r="C121" s="34"/>
      <c r="D121" s="31">
        <f>'Николаева 8'!D127</f>
        <v>0</v>
      </c>
      <c r="E121" s="31">
        <f>'Николаева 12'!D127</f>
        <v>0</v>
      </c>
      <c r="F121" s="74">
        <f>'Николаева 14'!D127</f>
        <v>0</v>
      </c>
      <c r="G121" s="74">
        <f>'Николаева 22'!D127</f>
        <v>0</v>
      </c>
      <c r="H121" s="74">
        <f>'Николаева 31'!D127</f>
        <v>30049.25</v>
      </c>
      <c r="I121" s="74">
        <f>'Парковая 15'!D127</f>
        <v>0</v>
      </c>
      <c r="J121" s="74">
        <f>'Парковая 17'!D127</f>
        <v>0</v>
      </c>
      <c r="K121" s="74">
        <f>'Парковая 19'!D127</f>
        <v>9755.11</v>
      </c>
      <c r="L121" s="74">
        <f>'Парковая 21'!D127</f>
        <v>0</v>
      </c>
      <c r="M121" s="74">
        <f>'Расковой 3'!D127</f>
        <v>0</v>
      </c>
      <c r="N121" s="74">
        <f>'Расковой 5'!D127</f>
        <v>0</v>
      </c>
      <c r="O121" s="74">
        <f>'Расковой 7'!D127</f>
        <v>2397.58</v>
      </c>
      <c r="P121" s="74">
        <f>'Расковой 9'!D127</f>
        <v>14247.37</v>
      </c>
      <c r="Q121" s="74">
        <f>'Расковой 11'!D127</f>
        <v>0</v>
      </c>
      <c r="R121" s="74">
        <f>'Расковой 13'!D127</f>
        <v>7172.23</v>
      </c>
      <c r="S121" s="74">
        <f>'Расковой 15'!D127</f>
        <v>10424.36</v>
      </c>
      <c r="T121" s="74">
        <f>'Расковой 17'!D127</f>
        <v>0</v>
      </c>
      <c r="U121" s="74">
        <f>'Расковой 21'!D127</f>
        <v>0</v>
      </c>
      <c r="V121" s="74">
        <f>'Советская 4-1'!D127</f>
        <v>7771.79</v>
      </c>
      <c r="W121" s="74">
        <f>'Советская 6-2'!D127</f>
        <v>1876.52</v>
      </c>
      <c r="X121" s="74">
        <f>'Чернышевского 3'!D127</f>
        <v>0</v>
      </c>
      <c r="Y121" s="74">
        <f>'Чернышевского 4'!D127</f>
        <v>0</v>
      </c>
      <c r="Z121" s="74">
        <f>'Чернышевского 5'!D127</f>
        <v>687.93</v>
      </c>
      <c r="AA121" s="74">
        <f>'Чернышевского 6'!D127</f>
        <v>0</v>
      </c>
      <c r="AB121" s="74">
        <f>'Чернышевского 7'!D127</f>
        <v>22254.38</v>
      </c>
      <c r="AC121" s="74">
        <f>'Чернышевского 8'!D127</f>
        <v>0</v>
      </c>
      <c r="AD121" s="74">
        <f>'Чернышевского 9'!D127</f>
        <v>0</v>
      </c>
      <c r="AE121" s="74">
        <f>'Чернышевского 9а'!D127</f>
        <v>19408.49</v>
      </c>
      <c r="AF121" s="74">
        <f>'Чернышевского 10'!D127</f>
        <v>5888.56</v>
      </c>
      <c r="AG121" s="74">
        <f>'Чернышевского 10а'!D127</f>
        <v>8461.13</v>
      </c>
      <c r="AH121" s="74">
        <f>'Чернышевского 11'!D127</f>
        <v>95153.41</v>
      </c>
      <c r="AI121" s="74">
        <f>'Чернышевского 12'!D127</f>
        <v>0</v>
      </c>
      <c r="AJ121" s="74">
        <f>'Чернышевского 12а'!D127</f>
        <v>0</v>
      </c>
      <c r="AK121" s="74">
        <f>'Чернышевского 13'!D127</f>
        <v>0</v>
      </c>
      <c r="AL121" s="74">
        <f>'Чернышевского 15'!D127</f>
        <v>0</v>
      </c>
      <c r="AM121" s="74">
        <f>'Чернышевского 19'!D127</f>
        <v>0</v>
      </c>
      <c r="AN121" s="74">
        <f>'Чернышевского 21'!D127</f>
        <v>0</v>
      </c>
      <c r="AO121" s="74">
        <f>'Чернышевского 22'!D127</f>
        <v>0</v>
      </c>
      <c r="AP121" s="74">
        <f>'Чернышевского 24'!D127</f>
        <v>21053.73</v>
      </c>
      <c r="AQ121" s="74">
        <f>'Чернышевского 25'!D127</f>
        <v>3164.49</v>
      </c>
      <c r="AR121" s="74">
        <f t="shared" si="2"/>
        <v>259766.33000000002</v>
      </c>
    </row>
    <row r="122" spans="1:44" ht="15">
      <c r="A122" s="48"/>
      <c r="B122" s="49"/>
      <c r="C122" s="34"/>
      <c r="D122" s="31">
        <f>'Николаева 8'!D128</f>
        <v>0</v>
      </c>
      <c r="E122" s="31">
        <f>'Николаева 12'!D128</f>
        <v>0</v>
      </c>
      <c r="F122" s="74">
        <f>'Николаева 14'!D128</f>
        <v>0</v>
      </c>
      <c r="G122" s="74">
        <f>'Николаева 22'!D128</f>
        <v>0</v>
      </c>
      <c r="H122" s="74">
        <f>'Николаева 31'!D128</f>
        <v>1916.2</v>
      </c>
      <c r="I122" s="74">
        <f>'Парковая 15'!D128</f>
        <v>0</v>
      </c>
      <c r="J122" s="74">
        <f>'Парковая 17'!D128</f>
        <v>0</v>
      </c>
      <c r="K122" s="74">
        <f>'Парковая 19'!D128</f>
        <v>0</v>
      </c>
      <c r="L122" s="74">
        <f>'Парковая 21'!D128</f>
        <v>0</v>
      </c>
      <c r="M122" s="74">
        <f>'Расковой 3'!D128</f>
        <v>0</v>
      </c>
      <c r="N122" s="74">
        <f>'Расковой 5'!D128</f>
        <v>0</v>
      </c>
      <c r="O122" s="74">
        <f>'Расковой 7'!D128</f>
        <v>0</v>
      </c>
      <c r="P122" s="74">
        <f>'Расковой 9'!D128</f>
        <v>0</v>
      </c>
      <c r="Q122" s="74">
        <f>'Расковой 11'!D128</f>
        <v>0</v>
      </c>
      <c r="R122" s="74">
        <f>'Расковой 13'!D128</f>
        <v>0</v>
      </c>
      <c r="S122" s="74">
        <f>'Расковой 15'!D128</f>
        <v>0</v>
      </c>
      <c r="T122" s="74">
        <f>'Расковой 17'!D128</f>
        <v>0</v>
      </c>
      <c r="U122" s="74">
        <f>'Расковой 21'!D128</f>
        <v>0</v>
      </c>
      <c r="V122" s="74">
        <f>'Советская 4-1'!D128</f>
        <v>0</v>
      </c>
      <c r="W122" s="74">
        <f>'Советская 6-2'!D128</f>
        <v>58400</v>
      </c>
      <c r="X122" s="74">
        <f>'Чернышевского 3'!D128</f>
        <v>0</v>
      </c>
      <c r="Y122" s="74">
        <f>'Чернышевского 4'!D128</f>
        <v>0</v>
      </c>
      <c r="Z122" s="74">
        <f>'Чернышевского 5'!D128</f>
        <v>0</v>
      </c>
      <c r="AA122" s="74">
        <f>'Чернышевского 6'!D128</f>
        <v>0</v>
      </c>
      <c r="AB122" s="74">
        <f>'Чернышевского 7'!D128</f>
        <v>0</v>
      </c>
      <c r="AC122" s="74">
        <f>'Чернышевского 8'!D128</f>
        <v>0</v>
      </c>
      <c r="AD122" s="74">
        <f>'Чернышевского 9'!D128</f>
        <v>0</v>
      </c>
      <c r="AE122" s="74">
        <f>'Чернышевского 9а'!D128</f>
        <v>0</v>
      </c>
      <c r="AF122" s="74">
        <f>'Чернышевского 10'!D128</f>
        <v>0</v>
      </c>
      <c r="AG122" s="74">
        <f>'Чернышевского 10а'!D128</f>
        <v>0</v>
      </c>
      <c r="AH122" s="74">
        <f>'Чернышевского 11'!D128</f>
        <v>0</v>
      </c>
      <c r="AI122" s="74">
        <f>'Чернышевского 12'!D128</f>
        <v>0</v>
      </c>
      <c r="AJ122" s="74">
        <f>'Чернышевского 12а'!D128</f>
        <v>0</v>
      </c>
      <c r="AK122" s="74">
        <f>'Чернышевского 13'!D128</f>
        <v>0</v>
      </c>
      <c r="AL122" s="74">
        <f>'Чернышевского 15'!D128</f>
        <v>0</v>
      </c>
      <c r="AM122" s="74">
        <f>'Чернышевского 19'!D128</f>
        <v>0</v>
      </c>
      <c r="AN122" s="74">
        <f>'Чернышевского 21'!D128</f>
        <v>0</v>
      </c>
      <c r="AO122" s="74">
        <f>'Чернышевского 22'!D128</f>
        <v>0</v>
      </c>
      <c r="AP122" s="74">
        <f>'Чернышевского 24'!D128</f>
        <v>0</v>
      </c>
      <c r="AQ122" s="74">
        <f>'Чернышевского 25'!D128</f>
        <v>0</v>
      </c>
      <c r="AR122" s="74">
        <f t="shared" si="2"/>
        <v>60316.2</v>
      </c>
    </row>
    <row r="123" spans="1:44" ht="15">
      <c r="A123" s="48"/>
      <c r="B123" s="49"/>
      <c r="C123" s="34"/>
      <c r="D123" s="31">
        <f>'Николаева 8'!D129</f>
        <v>0</v>
      </c>
      <c r="E123" s="31">
        <f>'Николаева 12'!D129</f>
        <v>0</v>
      </c>
      <c r="F123" s="74">
        <f>'Николаева 14'!D129</f>
        <v>0</v>
      </c>
      <c r="G123" s="74">
        <f>'Николаева 22'!D129</f>
        <v>0</v>
      </c>
      <c r="H123" s="74">
        <f>'Николаева 31'!D129</f>
        <v>0</v>
      </c>
      <c r="I123" s="74">
        <f>'Парковая 15'!D129</f>
        <v>0</v>
      </c>
      <c r="J123" s="74">
        <f>'Парковая 17'!D129</f>
        <v>0</v>
      </c>
      <c r="K123" s="74">
        <f>'Парковая 19'!D129</f>
        <v>0</v>
      </c>
      <c r="L123" s="74">
        <f>'Парковая 21'!D129</f>
        <v>0</v>
      </c>
      <c r="M123" s="74">
        <f>'Расковой 3'!D129</f>
        <v>0</v>
      </c>
      <c r="N123" s="74">
        <f>'Расковой 5'!D129</f>
        <v>0</v>
      </c>
      <c r="O123" s="74">
        <f>'Расковой 7'!D129</f>
        <v>0</v>
      </c>
      <c r="P123" s="74">
        <f>'Расковой 9'!D129</f>
        <v>0</v>
      </c>
      <c r="Q123" s="74">
        <f>'Расковой 11'!D129</f>
        <v>0</v>
      </c>
      <c r="R123" s="74">
        <f>'Расковой 13'!D129</f>
        <v>0</v>
      </c>
      <c r="S123" s="74">
        <f>'Расковой 15'!D129</f>
        <v>0</v>
      </c>
      <c r="T123" s="74">
        <f>'Расковой 17'!D129</f>
        <v>0</v>
      </c>
      <c r="U123" s="74">
        <f>'Расковой 21'!D129</f>
        <v>0</v>
      </c>
      <c r="V123" s="74">
        <f>'Советская 4-1'!D129</f>
        <v>0</v>
      </c>
      <c r="W123" s="74">
        <f>'Советская 6-2'!D129</f>
        <v>0</v>
      </c>
      <c r="X123" s="74">
        <f>'Чернышевского 3'!D129</f>
        <v>0</v>
      </c>
      <c r="Y123" s="74">
        <f>'Чернышевского 4'!D129</f>
        <v>0</v>
      </c>
      <c r="Z123" s="74">
        <f>'Чернышевского 5'!D129</f>
        <v>0</v>
      </c>
      <c r="AA123" s="74">
        <f>'Чернышевского 6'!D129</f>
        <v>0</v>
      </c>
      <c r="AB123" s="74">
        <f>'Чернышевского 7'!D129</f>
        <v>0</v>
      </c>
      <c r="AC123" s="74">
        <f>'Чернышевского 8'!D129</f>
        <v>0</v>
      </c>
      <c r="AD123" s="74">
        <f>'Чернышевского 9'!D129</f>
        <v>0</v>
      </c>
      <c r="AE123" s="74">
        <f>'Чернышевского 9а'!D129</f>
        <v>0</v>
      </c>
      <c r="AF123" s="74">
        <f>'Чернышевского 10'!D129</f>
        <v>0</v>
      </c>
      <c r="AG123" s="74">
        <f>'Чернышевского 10а'!D129</f>
        <v>0</v>
      </c>
      <c r="AH123" s="74">
        <f>'Чернышевского 11'!D129</f>
        <v>0</v>
      </c>
      <c r="AI123" s="74">
        <f>'Чернышевского 12'!D129</f>
        <v>0</v>
      </c>
      <c r="AJ123" s="74">
        <f>'Чернышевского 12а'!D129</f>
        <v>0</v>
      </c>
      <c r="AK123" s="74">
        <f>'Чернышевского 13'!D129</f>
        <v>0</v>
      </c>
      <c r="AL123" s="74">
        <f>'Чернышевского 15'!D129</f>
        <v>0</v>
      </c>
      <c r="AM123" s="74">
        <f>'Чернышевского 19'!D129</f>
        <v>0</v>
      </c>
      <c r="AN123" s="74">
        <f>'Чернышевского 21'!D129</f>
        <v>0</v>
      </c>
      <c r="AO123" s="74">
        <f>'Чернышевского 22'!D129</f>
        <v>0</v>
      </c>
      <c r="AP123" s="74">
        <f>'Чернышевского 24'!D129</f>
        <v>0</v>
      </c>
      <c r="AQ123" s="74">
        <f>'Чернышевского 25'!D129</f>
        <v>0</v>
      </c>
      <c r="AR123" s="74">
        <f t="shared" si="2"/>
        <v>0</v>
      </c>
    </row>
    <row r="124" spans="1:44" ht="15">
      <c r="A124" s="48"/>
      <c r="B124" s="49"/>
      <c r="C124" s="34"/>
      <c r="D124" s="31">
        <f>'Николаева 8'!D130</f>
        <v>0</v>
      </c>
      <c r="E124" s="31">
        <f>'Николаева 12'!D130</f>
        <v>0</v>
      </c>
      <c r="F124" s="74">
        <f>'Николаева 14'!D130</f>
        <v>0</v>
      </c>
      <c r="G124" s="74">
        <f>'Николаева 22'!D130</f>
        <v>0</v>
      </c>
      <c r="H124" s="74">
        <f>'Николаева 31'!D130</f>
        <v>0</v>
      </c>
      <c r="I124" s="74">
        <f>'Парковая 15'!D130</f>
        <v>0</v>
      </c>
      <c r="J124" s="74">
        <f>'Парковая 17'!D130</f>
        <v>0</v>
      </c>
      <c r="K124" s="74">
        <f>'Парковая 19'!D130</f>
        <v>0</v>
      </c>
      <c r="L124" s="74">
        <f>'Парковая 21'!D130</f>
        <v>0</v>
      </c>
      <c r="M124" s="74">
        <f>'Расковой 3'!D130</f>
        <v>0</v>
      </c>
      <c r="N124" s="74">
        <f>'Расковой 5'!D130</f>
        <v>0</v>
      </c>
      <c r="O124" s="74">
        <f>'Расковой 7'!D130</f>
        <v>0</v>
      </c>
      <c r="P124" s="74">
        <f>'Расковой 9'!D130</f>
        <v>0</v>
      </c>
      <c r="Q124" s="74">
        <f>'Расковой 11'!D130</f>
        <v>0</v>
      </c>
      <c r="R124" s="74">
        <f>'Расковой 13'!D130</f>
        <v>0</v>
      </c>
      <c r="S124" s="74">
        <f>'Расковой 15'!D130</f>
        <v>0</v>
      </c>
      <c r="T124" s="74">
        <f>'Расковой 17'!D130</f>
        <v>0</v>
      </c>
      <c r="U124" s="74">
        <f>'Расковой 21'!D130</f>
        <v>0</v>
      </c>
      <c r="V124" s="74">
        <f>'Советская 4-1'!D130</f>
        <v>0</v>
      </c>
      <c r="W124" s="74">
        <f>'Советская 6-2'!D130</f>
        <v>0</v>
      </c>
      <c r="X124" s="74">
        <f>'Чернышевского 3'!D130</f>
        <v>0</v>
      </c>
      <c r="Y124" s="74">
        <f>'Чернышевского 4'!D130</f>
        <v>0</v>
      </c>
      <c r="Z124" s="74">
        <f>'Чернышевского 5'!D130</f>
        <v>0</v>
      </c>
      <c r="AA124" s="74">
        <f>'Чернышевского 6'!D130</f>
        <v>0</v>
      </c>
      <c r="AB124" s="74">
        <f>'Чернышевского 7'!D130</f>
        <v>0</v>
      </c>
      <c r="AC124" s="74">
        <f>'Чернышевского 8'!D130</f>
        <v>0</v>
      </c>
      <c r="AD124" s="74">
        <f>'Чернышевского 9'!D130</f>
        <v>0</v>
      </c>
      <c r="AE124" s="74">
        <f>'Чернышевского 9а'!D130</f>
        <v>0</v>
      </c>
      <c r="AF124" s="74">
        <f>'Чернышевского 10'!D130</f>
        <v>0</v>
      </c>
      <c r="AG124" s="74">
        <f>'Чернышевского 10а'!D130</f>
        <v>0</v>
      </c>
      <c r="AH124" s="74">
        <f>'Чернышевского 11'!D130</f>
        <v>0</v>
      </c>
      <c r="AI124" s="74">
        <f>'Чернышевского 12'!D130</f>
        <v>0</v>
      </c>
      <c r="AJ124" s="74">
        <f>'Чернышевского 12а'!D130</f>
        <v>0</v>
      </c>
      <c r="AK124" s="74">
        <f>'Чернышевского 13'!D130</f>
        <v>0</v>
      </c>
      <c r="AL124" s="74">
        <f>'Чернышевского 15'!D130</f>
        <v>0</v>
      </c>
      <c r="AM124" s="74">
        <f>'Чернышевского 19'!D130</f>
        <v>0</v>
      </c>
      <c r="AN124" s="74">
        <f>'Чернышевского 21'!D130</f>
        <v>0</v>
      </c>
      <c r="AO124" s="74">
        <f>'Чернышевского 22'!D130</f>
        <v>0</v>
      </c>
      <c r="AP124" s="74">
        <f>'Чернышевского 24'!D130</f>
        <v>0</v>
      </c>
      <c r="AQ124" s="74">
        <f>'Чернышевского 25'!D130</f>
        <v>0</v>
      </c>
      <c r="AR124" s="74">
        <f t="shared" si="2"/>
        <v>0</v>
      </c>
    </row>
    <row r="125" spans="1:44" ht="15">
      <c r="A125" s="48"/>
      <c r="B125" s="49"/>
      <c r="C125" s="34"/>
      <c r="D125" s="31">
        <f>'Николаева 8'!D131</f>
        <v>0</v>
      </c>
      <c r="E125" s="31">
        <f>'Николаева 12'!D131</f>
        <v>0</v>
      </c>
      <c r="F125" s="74">
        <f>'Николаева 14'!D131</f>
        <v>0</v>
      </c>
      <c r="G125" s="74">
        <f>'Николаева 22'!D131</f>
        <v>0</v>
      </c>
      <c r="H125" s="74">
        <f>'Николаева 31'!D131</f>
        <v>0</v>
      </c>
      <c r="I125" s="74">
        <f>'Парковая 15'!D131</f>
        <v>0</v>
      </c>
      <c r="J125" s="74">
        <f>'Парковая 17'!D131</f>
        <v>0</v>
      </c>
      <c r="K125" s="74">
        <f>'Парковая 19'!D131</f>
        <v>0</v>
      </c>
      <c r="L125" s="74">
        <f>'Парковая 21'!D131</f>
        <v>0</v>
      </c>
      <c r="M125" s="74">
        <f>'Расковой 3'!D131</f>
        <v>0</v>
      </c>
      <c r="N125" s="74">
        <f>'Расковой 5'!D131</f>
        <v>0</v>
      </c>
      <c r="O125" s="74">
        <f>'Расковой 7'!D131</f>
        <v>0</v>
      </c>
      <c r="P125" s="74">
        <f>'Расковой 9'!D131</f>
        <v>0</v>
      </c>
      <c r="Q125" s="74">
        <f>'Расковой 11'!D131</f>
        <v>0</v>
      </c>
      <c r="R125" s="74">
        <f>'Расковой 13'!D131</f>
        <v>0</v>
      </c>
      <c r="S125" s="74">
        <f>'Расковой 15'!D131</f>
        <v>0</v>
      </c>
      <c r="T125" s="74">
        <f>'Расковой 17'!D131</f>
        <v>0</v>
      </c>
      <c r="U125" s="74">
        <f>'Расковой 21'!D131</f>
        <v>0</v>
      </c>
      <c r="V125" s="74">
        <f>'Советская 4-1'!D131</f>
        <v>0</v>
      </c>
      <c r="W125" s="74">
        <f>'Советская 6-2'!D131</f>
        <v>0</v>
      </c>
      <c r="X125" s="74">
        <f>'Чернышевского 3'!D131</f>
        <v>0</v>
      </c>
      <c r="Y125" s="74">
        <f>'Чернышевского 4'!D131</f>
        <v>0</v>
      </c>
      <c r="Z125" s="74">
        <f>'Чернышевского 5'!D131</f>
        <v>0</v>
      </c>
      <c r="AA125" s="74">
        <f>'Чернышевского 6'!D131</f>
        <v>0</v>
      </c>
      <c r="AB125" s="74">
        <f>'Чернышевского 7'!D131</f>
        <v>0</v>
      </c>
      <c r="AC125" s="74">
        <f>'Чернышевского 8'!D131</f>
        <v>0</v>
      </c>
      <c r="AD125" s="74">
        <f>'Чернышевского 9'!D131</f>
        <v>0</v>
      </c>
      <c r="AE125" s="74">
        <f>'Чернышевского 9а'!D131</f>
        <v>0</v>
      </c>
      <c r="AF125" s="74">
        <f>'Чернышевского 10'!D131</f>
        <v>0</v>
      </c>
      <c r="AG125" s="74">
        <f>'Чернышевского 10а'!D131</f>
        <v>0</v>
      </c>
      <c r="AH125" s="74">
        <f>'Чернышевского 11'!D131</f>
        <v>0</v>
      </c>
      <c r="AI125" s="74">
        <f>'Чернышевского 12'!D131</f>
        <v>0</v>
      </c>
      <c r="AJ125" s="74">
        <f>'Чернышевского 12а'!D131</f>
        <v>0</v>
      </c>
      <c r="AK125" s="74">
        <f>'Чернышевского 13'!D131</f>
        <v>0</v>
      </c>
      <c r="AL125" s="74">
        <f>'Чернышевского 15'!D131</f>
        <v>0</v>
      </c>
      <c r="AM125" s="74">
        <f>'Чернышевского 19'!D131</f>
        <v>0</v>
      </c>
      <c r="AN125" s="74">
        <f>'Чернышевского 21'!D131</f>
        <v>0</v>
      </c>
      <c r="AO125" s="74">
        <f>'Чернышевского 22'!D131</f>
        <v>0</v>
      </c>
      <c r="AP125" s="74">
        <f>'Чернышевского 24'!D131</f>
        <v>0</v>
      </c>
      <c r="AQ125" s="74">
        <f>'Чернышевского 25'!D131</f>
        <v>0</v>
      </c>
      <c r="AR125" s="74">
        <f t="shared" si="2"/>
        <v>0</v>
      </c>
    </row>
    <row r="126" spans="1:44" ht="15">
      <c r="A126" s="48"/>
      <c r="B126" s="49"/>
      <c r="C126" s="34"/>
      <c r="D126" s="31">
        <f>'Николаева 8'!D132</f>
        <v>0</v>
      </c>
      <c r="E126" s="31">
        <f>'Николаева 12'!D132</f>
        <v>0</v>
      </c>
      <c r="F126" s="74">
        <f>'Николаева 14'!D132</f>
        <v>0</v>
      </c>
      <c r="G126" s="74">
        <f>'Николаева 22'!D132</f>
        <v>0</v>
      </c>
      <c r="H126" s="74">
        <f>'Николаева 31'!D132</f>
        <v>0</v>
      </c>
      <c r="I126" s="74">
        <f>'Парковая 15'!D132</f>
        <v>0</v>
      </c>
      <c r="J126" s="74">
        <f>'Парковая 17'!D132</f>
        <v>0</v>
      </c>
      <c r="K126" s="74">
        <f>'Парковая 19'!D132</f>
        <v>0</v>
      </c>
      <c r="L126" s="74">
        <f>'Парковая 21'!D132</f>
        <v>0</v>
      </c>
      <c r="M126" s="74">
        <f>'Расковой 3'!D132</f>
        <v>0</v>
      </c>
      <c r="N126" s="74">
        <f>'Расковой 5'!D132</f>
        <v>0</v>
      </c>
      <c r="O126" s="74">
        <f>'Расковой 7'!D132</f>
        <v>0</v>
      </c>
      <c r="P126" s="74">
        <f>'Расковой 9'!D132</f>
        <v>0</v>
      </c>
      <c r="Q126" s="74">
        <f>'Расковой 11'!D132</f>
        <v>0</v>
      </c>
      <c r="R126" s="74">
        <f>'Расковой 13'!D132</f>
        <v>0</v>
      </c>
      <c r="S126" s="74">
        <f>'Расковой 15'!D132</f>
        <v>0</v>
      </c>
      <c r="T126" s="74">
        <f>'Расковой 17'!D132</f>
        <v>0</v>
      </c>
      <c r="U126" s="74">
        <f>'Расковой 21'!D132</f>
        <v>0</v>
      </c>
      <c r="V126" s="74">
        <f>'Советская 4-1'!D132</f>
        <v>0</v>
      </c>
      <c r="W126" s="74">
        <f>'Советская 6-2'!D132</f>
        <v>0</v>
      </c>
      <c r="X126" s="74">
        <f>'Чернышевского 3'!D132</f>
        <v>0</v>
      </c>
      <c r="Y126" s="74">
        <f>'Чернышевского 4'!D132</f>
        <v>0</v>
      </c>
      <c r="Z126" s="74">
        <f>'Чернышевского 5'!D132</f>
        <v>0</v>
      </c>
      <c r="AA126" s="74">
        <f>'Чернышевского 6'!D132</f>
        <v>0</v>
      </c>
      <c r="AB126" s="74">
        <f>'Чернышевского 7'!D132</f>
        <v>0</v>
      </c>
      <c r="AC126" s="74">
        <f>'Чернышевского 8'!D132</f>
        <v>0</v>
      </c>
      <c r="AD126" s="74">
        <f>'Чернышевского 9'!D132</f>
        <v>0</v>
      </c>
      <c r="AE126" s="74">
        <f>'Чернышевского 9а'!D132</f>
        <v>0</v>
      </c>
      <c r="AF126" s="74">
        <f>'Чернышевского 10'!D132</f>
        <v>0</v>
      </c>
      <c r="AG126" s="74">
        <f>'Чернышевского 10а'!D132</f>
        <v>0</v>
      </c>
      <c r="AH126" s="74">
        <f>'Чернышевского 11'!D132</f>
        <v>0</v>
      </c>
      <c r="AI126" s="74">
        <f>'Чернышевского 12'!D132</f>
        <v>0</v>
      </c>
      <c r="AJ126" s="74">
        <f>'Чернышевского 12а'!D132</f>
        <v>0</v>
      </c>
      <c r="AK126" s="74">
        <f>'Чернышевского 13'!D132</f>
        <v>0</v>
      </c>
      <c r="AL126" s="74">
        <f>'Чернышевского 15'!D132</f>
        <v>0</v>
      </c>
      <c r="AM126" s="74">
        <f>'Чернышевского 19'!D132</f>
        <v>0</v>
      </c>
      <c r="AN126" s="74">
        <f>'Чернышевского 21'!D132</f>
        <v>0</v>
      </c>
      <c r="AO126" s="74">
        <f>'Чернышевского 22'!D132</f>
        <v>0</v>
      </c>
      <c r="AP126" s="74">
        <f>'Чернышевского 24'!D132</f>
        <v>0</v>
      </c>
      <c r="AQ126" s="74">
        <f>'Чернышевского 25'!D132</f>
        <v>0</v>
      </c>
      <c r="AR126" s="74">
        <f t="shared" si="2"/>
        <v>0</v>
      </c>
    </row>
    <row r="127" spans="1:44" ht="15">
      <c r="A127" s="48"/>
      <c r="B127" s="49"/>
      <c r="C127" s="34"/>
      <c r="D127" s="31">
        <f>'Николаева 8'!D133</f>
        <v>0</v>
      </c>
      <c r="E127" s="31">
        <f>'Николаева 12'!D133</f>
        <v>0</v>
      </c>
      <c r="F127" s="74">
        <f>'Николаева 14'!D133</f>
        <v>0</v>
      </c>
      <c r="G127" s="74">
        <f>'Николаева 22'!D133</f>
        <v>0</v>
      </c>
      <c r="H127" s="74">
        <f>'Николаева 31'!D133</f>
        <v>0</v>
      </c>
      <c r="I127" s="74">
        <f>'Парковая 15'!D133</f>
        <v>0</v>
      </c>
      <c r="J127" s="74">
        <f>'Парковая 17'!D133</f>
        <v>0</v>
      </c>
      <c r="K127" s="74">
        <f>'Парковая 19'!D133</f>
        <v>0</v>
      </c>
      <c r="L127" s="74">
        <f>'Парковая 21'!D133</f>
        <v>0</v>
      </c>
      <c r="M127" s="74">
        <f>'Расковой 3'!D133</f>
        <v>0</v>
      </c>
      <c r="N127" s="74">
        <f>'Расковой 5'!D133</f>
        <v>0</v>
      </c>
      <c r="O127" s="74">
        <f>'Расковой 7'!D133</f>
        <v>0</v>
      </c>
      <c r="P127" s="74">
        <f>'Расковой 9'!D133</f>
        <v>0</v>
      </c>
      <c r="Q127" s="74">
        <f>'Расковой 11'!D133</f>
        <v>0</v>
      </c>
      <c r="R127" s="74">
        <f>'Расковой 13'!D133</f>
        <v>0</v>
      </c>
      <c r="S127" s="74">
        <f>'Расковой 15'!D133</f>
        <v>0</v>
      </c>
      <c r="T127" s="74">
        <f>'Расковой 17'!D133</f>
        <v>0</v>
      </c>
      <c r="U127" s="74">
        <f>'Расковой 21'!D133</f>
        <v>0</v>
      </c>
      <c r="V127" s="74">
        <f>'Советская 4-1'!D133</f>
        <v>0</v>
      </c>
      <c r="W127" s="74">
        <f>'Советская 6-2'!D133</f>
        <v>0</v>
      </c>
      <c r="X127" s="74">
        <f>'Чернышевского 3'!D133</f>
        <v>0</v>
      </c>
      <c r="Y127" s="74">
        <f>'Чернышевского 4'!D133</f>
        <v>0</v>
      </c>
      <c r="Z127" s="74">
        <f>'Чернышевского 5'!D133</f>
        <v>0</v>
      </c>
      <c r="AA127" s="74">
        <f>'Чернышевского 6'!D133</f>
        <v>0</v>
      </c>
      <c r="AB127" s="74">
        <f>'Чернышевского 7'!D133</f>
        <v>0</v>
      </c>
      <c r="AC127" s="74">
        <f>'Чернышевского 8'!D133</f>
        <v>0</v>
      </c>
      <c r="AD127" s="74">
        <f>'Чернышевского 9'!D133</f>
        <v>0</v>
      </c>
      <c r="AE127" s="74">
        <f>'Чернышевского 9а'!D133</f>
        <v>0</v>
      </c>
      <c r="AF127" s="74">
        <f>'Чернышевского 10'!D133</f>
        <v>0</v>
      </c>
      <c r="AG127" s="74">
        <f>'Чернышевского 10а'!D133</f>
        <v>0</v>
      </c>
      <c r="AH127" s="74">
        <f>'Чернышевского 11'!D133</f>
        <v>0</v>
      </c>
      <c r="AI127" s="74">
        <f>'Чернышевского 12'!D133</f>
        <v>0</v>
      </c>
      <c r="AJ127" s="74">
        <f>'Чернышевского 12а'!D133</f>
        <v>0</v>
      </c>
      <c r="AK127" s="74">
        <f>'Чернышевского 13'!D133</f>
        <v>0</v>
      </c>
      <c r="AL127" s="74">
        <f>'Чернышевского 15'!D133</f>
        <v>0</v>
      </c>
      <c r="AM127" s="74">
        <f>'Чернышевского 19'!D133</f>
        <v>0</v>
      </c>
      <c r="AN127" s="74">
        <f>'Чернышевского 21'!D133</f>
        <v>0</v>
      </c>
      <c r="AO127" s="74">
        <f>'Чернышевского 22'!D133</f>
        <v>0</v>
      </c>
      <c r="AP127" s="74">
        <f>'Чернышевского 24'!D133</f>
        <v>0</v>
      </c>
      <c r="AQ127" s="74">
        <f>'Чернышевского 25'!D133</f>
        <v>0</v>
      </c>
      <c r="AR127" s="74">
        <f t="shared" si="2"/>
        <v>0</v>
      </c>
    </row>
    <row r="128" spans="1:44" ht="15">
      <c r="A128" s="48"/>
      <c r="B128" s="49"/>
      <c r="C128" s="34"/>
      <c r="D128" s="31">
        <f>'Николаева 8'!D134</f>
        <v>0</v>
      </c>
      <c r="E128" s="31">
        <f>'Николаева 12'!D134</f>
        <v>0</v>
      </c>
      <c r="F128" s="74">
        <f>'Николаева 14'!D134</f>
        <v>0</v>
      </c>
      <c r="G128" s="74">
        <f>'Николаева 22'!D134</f>
        <v>0</v>
      </c>
      <c r="H128" s="74">
        <f>'Николаева 31'!D134</f>
        <v>0</v>
      </c>
      <c r="I128" s="74">
        <f>'Парковая 15'!D134</f>
        <v>0</v>
      </c>
      <c r="J128" s="74">
        <f>'Парковая 17'!D134</f>
        <v>0</v>
      </c>
      <c r="K128" s="74">
        <f>'Парковая 19'!D134</f>
        <v>0</v>
      </c>
      <c r="L128" s="74">
        <f>'Парковая 21'!D134</f>
        <v>0</v>
      </c>
      <c r="M128" s="74">
        <f>'Расковой 3'!D134</f>
        <v>0</v>
      </c>
      <c r="N128" s="74">
        <f>'Расковой 5'!D134</f>
        <v>0</v>
      </c>
      <c r="O128" s="74">
        <f>'Расковой 7'!D134</f>
        <v>0</v>
      </c>
      <c r="P128" s="74">
        <f>'Расковой 9'!D134</f>
        <v>0</v>
      </c>
      <c r="Q128" s="74">
        <f>'Расковой 11'!D134</f>
        <v>0</v>
      </c>
      <c r="R128" s="74">
        <f>'Расковой 13'!D134</f>
        <v>0</v>
      </c>
      <c r="S128" s="74">
        <f>'Расковой 15'!D134</f>
        <v>0</v>
      </c>
      <c r="T128" s="74">
        <f>'Расковой 17'!D134</f>
        <v>0</v>
      </c>
      <c r="U128" s="74">
        <f>'Расковой 21'!D134</f>
        <v>0</v>
      </c>
      <c r="V128" s="74">
        <f>'Советская 4-1'!D134</f>
        <v>0</v>
      </c>
      <c r="W128" s="74">
        <f>'Советская 6-2'!D134</f>
        <v>0</v>
      </c>
      <c r="X128" s="74">
        <f>'Чернышевского 3'!D134</f>
        <v>0</v>
      </c>
      <c r="Y128" s="74">
        <f>'Чернышевского 4'!D134</f>
        <v>0</v>
      </c>
      <c r="Z128" s="74">
        <f>'Чернышевского 5'!D134</f>
        <v>0</v>
      </c>
      <c r="AA128" s="74">
        <f>'Чернышевского 6'!D134</f>
        <v>0</v>
      </c>
      <c r="AB128" s="74">
        <f>'Чернышевского 7'!D134</f>
        <v>0</v>
      </c>
      <c r="AC128" s="74">
        <f>'Чернышевского 8'!D134</f>
        <v>0</v>
      </c>
      <c r="AD128" s="74">
        <f>'Чернышевского 9'!D134</f>
        <v>0</v>
      </c>
      <c r="AE128" s="74">
        <f>'Чернышевского 9а'!D134</f>
        <v>0</v>
      </c>
      <c r="AF128" s="74">
        <f>'Чернышевского 10'!D134</f>
        <v>0</v>
      </c>
      <c r="AG128" s="74">
        <f>'Чернышевского 10а'!D134</f>
        <v>0</v>
      </c>
      <c r="AH128" s="74">
        <f>'Чернышевского 11'!D134</f>
        <v>0</v>
      </c>
      <c r="AI128" s="74">
        <f>'Чернышевского 12'!D134</f>
        <v>0</v>
      </c>
      <c r="AJ128" s="74">
        <f>'Чернышевского 12а'!D134</f>
        <v>0</v>
      </c>
      <c r="AK128" s="74">
        <f>'Чернышевского 13'!D134</f>
        <v>0</v>
      </c>
      <c r="AL128" s="74">
        <f>'Чернышевского 15'!D134</f>
        <v>0</v>
      </c>
      <c r="AM128" s="74">
        <f>'Чернышевского 19'!D134</f>
        <v>0</v>
      </c>
      <c r="AN128" s="74">
        <f>'Чернышевского 21'!D134</f>
        <v>0</v>
      </c>
      <c r="AO128" s="74">
        <f>'Чернышевского 22'!D134</f>
        <v>0</v>
      </c>
      <c r="AP128" s="74">
        <f>'Чернышевского 24'!D134</f>
        <v>0</v>
      </c>
      <c r="AQ128" s="74">
        <f>'Чернышевского 25'!D134</f>
        <v>0</v>
      </c>
      <c r="AR128" s="74">
        <f t="shared" si="2"/>
        <v>0</v>
      </c>
    </row>
    <row r="129" spans="1:44" ht="15">
      <c r="A129" s="48"/>
      <c r="B129" s="49"/>
      <c r="C129" s="34"/>
      <c r="D129" s="31">
        <f>'Николаева 8'!D135</f>
        <v>0</v>
      </c>
      <c r="E129" s="31">
        <f>'Николаева 12'!D135</f>
        <v>0</v>
      </c>
      <c r="F129" s="74">
        <f>'Николаева 14'!D135</f>
        <v>0</v>
      </c>
      <c r="G129" s="74">
        <f>'Николаева 22'!D135</f>
        <v>0</v>
      </c>
      <c r="H129" s="74">
        <f>'Николаева 31'!D135</f>
        <v>0</v>
      </c>
      <c r="I129" s="74">
        <f>'Парковая 15'!D135</f>
        <v>0</v>
      </c>
      <c r="J129" s="74">
        <f>'Парковая 17'!D135</f>
        <v>0</v>
      </c>
      <c r="K129" s="74">
        <f>'Парковая 19'!D135</f>
        <v>0</v>
      </c>
      <c r="L129" s="74">
        <f>'Парковая 21'!D135</f>
        <v>0</v>
      </c>
      <c r="M129" s="74">
        <f>'Расковой 3'!D135</f>
        <v>0</v>
      </c>
      <c r="N129" s="74">
        <f>'Расковой 5'!D135</f>
        <v>0</v>
      </c>
      <c r="O129" s="74">
        <f>'Расковой 7'!D135</f>
        <v>0</v>
      </c>
      <c r="P129" s="74">
        <f>'Расковой 9'!D135</f>
        <v>0</v>
      </c>
      <c r="Q129" s="74">
        <f>'Расковой 11'!D135</f>
        <v>0</v>
      </c>
      <c r="R129" s="74">
        <f>'Расковой 13'!D135</f>
        <v>0</v>
      </c>
      <c r="S129" s="74">
        <f>'Расковой 15'!D135</f>
        <v>0</v>
      </c>
      <c r="T129" s="74">
        <f>'Расковой 17'!D135</f>
        <v>0</v>
      </c>
      <c r="U129" s="74">
        <f>'Расковой 21'!D135</f>
        <v>0</v>
      </c>
      <c r="V129" s="74">
        <f>'Советская 4-1'!D135</f>
        <v>0</v>
      </c>
      <c r="W129" s="74">
        <f>'Советская 6-2'!D135</f>
        <v>0</v>
      </c>
      <c r="X129" s="74">
        <f>'Чернышевского 3'!D135</f>
        <v>0</v>
      </c>
      <c r="Y129" s="74">
        <f>'Чернышевского 4'!D135</f>
        <v>0</v>
      </c>
      <c r="Z129" s="74">
        <f>'Чернышевского 5'!D135</f>
        <v>0</v>
      </c>
      <c r="AA129" s="74">
        <f>'Чернышевского 6'!D135</f>
        <v>0</v>
      </c>
      <c r="AB129" s="74">
        <f>'Чернышевского 7'!D135</f>
        <v>0</v>
      </c>
      <c r="AC129" s="74">
        <f>'Чернышевского 8'!D135</f>
        <v>0</v>
      </c>
      <c r="AD129" s="74">
        <f>'Чернышевского 9'!D135</f>
        <v>0</v>
      </c>
      <c r="AE129" s="74">
        <f>'Чернышевского 9а'!D135</f>
        <v>0</v>
      </c>
      <c r="AF129" s="74">
        <f>'Чернышевского 10'!D135</f>
        <v>0</v>
      </c>
      <c r="AG129" s="74">
        <f>'Чернышевского 10а'!D135</f>
        <v>0</v>
      </c>
      <c r="AH129" s="74">
        <f>'Чернышевского 11'!D135</f>
        <v>0</v>
      </c>
      <c r="AI129" s="74">
        <f>'Чернышевского 12'!D135</f>
        <v>0</v>
      </c>
      <c r="AJ129" s="74">
        <f>'Чернышевского 12а'!D135</f>
        <v>0</v>
      </c>
      <c r="AK129" s="74">
        <f>'Чернышевского 13'!D135</f>
        <v>0</v>
      </c>
      <c r="AL129" s="74">
        <f>'Чернышевского 15'!D135</f>
        <v>0</v>
      </c>
      <c r="AM129" s="74">
        <f>'Чернышевского 19'!D135</f>
        <v>0</v>
      </c>
      <c r="AN129" s="74">
        <f>'Чернышевского 21'!D135</f>
        <v>0</v>
      </c>
      <c r="AO129" s="74">
        <f>'Чернышевского 22'!D135</f>
        <v>0</v>
      </c>
      <c r="AP129" s="74">
        <f>'Чернышевского 24'!D135</f>
        <v>0</v>
      </c>
      <c r="AQ129" s="74">
        <f>'Чернышевского 25'!D135</f>
        <v>0</v>
      </c>
      <c r="AR129" s="74">
        <f t="shared" si="2"/>
        <v>0</v>
      </c>
    </row>
    <row r="130" spans="1:44" ht="15">
      <c r="A130" s="48" t="s">
        <v>7</v>
      </c>
      <c r="B130" s="50" t="s">
        <v>171</v>
      </c>
      <c r="C130" s="34"/>
      <c r="D130" s="31">
        <f>'Николаева 8'!D136</f>
        <v>6342</v>
      </c>
      <c r="E130" s="31">
        <f>'Николаева 12'!D136</f>
        <v>2615</v>
      </c>
      <c r="F130" s="74">
        <f>'Николаева 14'!D136</f>
        <v>2613</v>
      </c>
      <c r="G130" s="74">
        <f>'Николаева 22'!D136</f>
        <v>4320</v>
      </c>
      <c r="H130" s="74">
        <f>'Николаева 31'!D136</f>
        <v>16302</v>
      </c>
      <c r="I130" s="74">
        <f>'Парковая 15'!D136</f>
        <v>2839</v>
      </c>
      <c r="J130" s="74">
        <f>'Парковая 17'!D136</f>
        <v>4247</v>
      </c>
      <c r="K130" s="74">
        <f>'Парковая 19'!D136</f>
        <v>2957</v>
      </c>
      <c r="L130" s="74">
        <f>'Парковая 21'!D136</f>
        <v>4265</v>
      </c>
      <c r="M130" s="74">
        <f>'Расковой 3'!D136</f>
        <v>4745</v>
      </c>
      <c r="N130" s="74">
        <f>'Расковой 5'!D136</f>
        <v>3095</v>
      </c>
      <c r="O130" s="74">
        <f>'Расковой 7'!D136</f>
        <v>3084</v>
      </c>
      <c r="P130" s="74">
        <f>'Расковой 9'!D136</f>
        <v>5833</v>
      </c>
      <c r="Q130" s="74">
        <f>'Расковой 11'!D136</f>
        <v>6257</v>
      </c>
      <c r="R130" s="74">
        <f>'Расковой 13'!D136</f>
        <v>4247</v>
      </c>
      <c r="S130" s="74">
        <f>'Расковой 15'!D136</f>
        <v>4296</v>
      </c>
      <c r="T130" s="74">
        <f>'Расковой 17'!D136</f>
        <v>2913</v>
      </c>
      <c r="U130" s="74">
        <f>'Расковой 21'!D136</f>
        <v>2893</v>
      </c>
      <c r="V130" s="74">
        <f>'Советская 4-1'!D136</f>
        <v>6310</v>
      </c>
      <c r="W130" s="74">
        <f>'Советская 6-2'!D136</f>
        <v>16454</v>
      </c>
      <c r="X130" s="74">
        <f>'Чернышевского 3'!D136</f>
        <v>2606</v>
      </c>
      <c r="Y130" s="74">
        <f>'Чернышевского 4'!D136</f>
        <v>2594</v>
      </c>
      <c r="Z130" s="74">
        <f>'Чернышевского 5'!D136</f>
        <v>2603</v>
      </c>
      <c r="AA130" s="74">
        <f>'Чернышевского 6'!D136</f>
        <v>4906</v>
      </c>
      <c r="AB130" s="74">
        <f>'Чернышевского 7'!D136</f>
        <v>3138</v>
      </c>
      <c r="AC130" s="74">
        <f>'Чернышевского 8'!D136</f>
        <v>3528</v>
      </c>
      <c r="AD130" s="74">
        <f>'Чернышевского 9'!D136</f>
        <v>2735</v>
      </c>
      <c r="AE130" s="74">
        <f>'Чернышевского 9а'!D136</f>
        <v>2689</v>
      </c>
      <c r="AF130" s="74">
        <f>'Чернышевского 10'!D136</f>
        <v>3559</v>
      </c>
      <c r="AG130" s="74">
        <f>'Чернышевского 10а'!D136</f>
        <v>3511</v>
      </c>
      <c r="AH130" s="74">
        <f>'Чернышевского 11'!D136</f>
        <v>6072</v>
      </c>
      <c r="AI130" s="74">
        <f>'Чернышевского 12'!D136</f>
        <v>2592</v>
      </c>
      <c r="AJ130" s="74">
        <f>'Чернышевского 12а'!D136</f>
        <v>2684</v>
      </c>
      <c r="AK130" s="74">
        <f>'Чернышевского 13'!D136</f>
        <v>2585</v>
      </c>
      <c r="AL130" s="74">
        <f>'Чернышевского 15'!D136</f>
        <v>4069</v>
      </c>
      <c r="AM130" s="74">
        <f>'Чернышевского 19'!D136</f>
        <v>5336</v>
      </c>
      <c r="AN130" s="74">
        <f>'Чернышевского 21'!D136</f>
        <v>5995</v>
      </c>
      <c r="AO130" s="74">
        <f>'Чернышевского 22'!D136</f>
        <v>4696</v>
      </c>
      <c r="AP130" s="74">
        <f>'Чернышевского 24'!D136</f>
        <v>4321</v>
      </c>
      <c r="AQ130" s="74">
        <f>'Чернышевского 25'!D136</f>
        <v>3019</v>
      </c>
      <c r="AR130" s="74">
        <f t="shared" si="2"/>
        <v>179865</v>
      </c>
    </row>
    <row r="131" spans="1:44" ht="15">
      <c r="A131" s="48"/>
      <c r="B131" s="51" t="s">
        <v>172</v>
      </c>
      <c r="C131" s="34"/>
      <c r="D131" s="31">
        <f>'Николаева 8'!D137</f>
        <v>520</v>
      </c>
      <c r="E131" s="31">
        <f>'Николаева 12'!D137</f>
        <v>214</v>
      </c>
      <c r="F131" s="74">
        <f>'Николаева 14'!D137</f>
        <v>214</v>
      </c>
      <c r="G131" s="74">
        <f>'Николаева 22'!D137</f>
        <v>354</v>
      </c>
      <c r="H131" s="74">
        <f>'Николаева 31'!D137</f>
        <v>1243</v>
      </c>
      <c r="I131" s="74">
        <f>'Парковая 15'!D137</f>
        <v>233</v>
      </c>
      <c r="J131" s="74">
        <f>'Парковая 17'!D137</f>
        <v>348</v>
      </c>
      <c r="K131" s="74">
        <f>'Парковая 19'!D137</f>
        <v>242</v>
      </c>
      <c r="L131" s="74">
        <f>'Парковая 21'!D137</f>
        <v>350</v>
      </c>
      <c r="M131" s="74">
        <f>'Расковой 3'!D137</f>
        <v>389</v>
      </c>
      <c r="N131" s="74">
        <f>'Расковой 5'!D137</f>
        <v>254</v>
      </c>
      <c r="O131" s="74">
        <f>'Расковой 7'!D137</f>
        <v>253</v>
      </c>
      <c r="P131" s="74">
        <f>'Расковой 9'!D137</f>
        <v>478</v>
      </c>
      <c r="Q131" s="74">
        <f>'Расковой 11'!D137</f>
        <v>513</v>
      </c>
      <c r="R131" s="74">
        <f>'Расковой 13'!D137</f>
        <v>348</v>
      </c>
      <c r="S131" s="74">
        <f>'Расковой 15'!D137</f>
        <v>352</v>
      </c>
      <c r="T131" s="74">
        <f>'Расковой 17'!D137</f>
        <v>239</v>
      </c>
      <c r="U131" s="74">
        <f>'Расковой 21'!D137</f>
        <v>237</v>
      </c>
      <c r="V131" s="74">
        <f>'Советская 4-1'!D137</f>
        <v>517</v>
      </c>
      <c r="W131" s="74">
        <f>'Советская 6-2'!D137</f>
        <v>1255</v>
      </c>
      <c r="X131" s="74">
        <f>'Чернышевского 3'!D137</f>
        <v>214</v>
      </c>
      <c r="Y131" s="74">
        <f>'Чернышевского 4'!D137</f>
        <v>213</v>
      </c>
      <c r="Z131" s="74">
        <f>'Чернышевского 5'!D137</f>
        <v>213</v>
      </c>
      <c r="AA131" s="74">
        <f>'Чернышевского 6'!D137</f>
        <v>402</v>
      </c>
      <c r="AB131" s="74">
        <f>'Чернышевского 7'!D137</f>
        <v>257</v>
      </c>
      <c r="AC131" s="74">
        <f>'Чернышевского 8'!D137</f>
        <v>289</v>
      </c>
      <c r="AD131" s="74">
        <f>'Чернышевского 9'!D137</f>
        <v>224</v>
      </c>
      <c r="AE131" s="74">
        <f>'Чернышевского 9а'!D137</f>
        <v>221</v>
      </c>
      <c r="AF131" s="74">
        <f>'Чернышевского 10'!D137</f>
        <v>292</v>
      </c>
      <c r="AG131" s="74">
        <f>'Чернышевского 10а'!D137</f>
        <v>288</v>
      </c>
      <c r="AH131" s="74">
        <f>'Чернышевского 11'!D137</f>
        <v>498</v>
      </c>
      <c r="AI131" s="74">
        <f>'Чернышевского 12'!D137</f>
        <v>213</v>
      </c>
      <c r="AJ131" s="74">
        <f>'Чернышевского 12а'!D137</f>
        <v>220</v>
      </c>
      <c r="AK131" s="74">
        <f>'Чернышевского 13'!D137</f>
        <v>212</v>
      </c>
      <c r="AL131" s="74">
        <f>'Чернышевского 15'!D137</f>
        <v>334</v>
      </c>
      <c r="AM131" s="74">
        <f>'Чернышевского 19'!D137</f>
        <v>438</v>
      </c>
      <c r="AN131" s="74">
        <f>'Чернышевского 21'!D137</f>
        <v>492</v>
      </c>
      <c r="AO131" s="74">
        <f>'Чернышевского 22'!D137</f>
        <v>385</v>
      </c>
      <c r="AP131" s="74">
        <f>'Чернышевского 24'!D137</f>
        <v>354</v>
      </c>
      <c r="AQ131" s="74">
        <f>'Чернышевского 25'!D137</f>
        <v>248</v>
      </c>
      <c r="AR131" s="74">
        <f t="shared" si="2"/>
        <v>14560</v>
      </c>
    </row>
    <row r="132" spans="1:44" ht="15">
      <c r="A132" s="48"/>
      <c r="B132" s="51" t="s">
        <v>173</v>
      </c>
      <c r="C132" s="34"/>
      <c r="D132" s="31">
        <f>'Николаева 8'!D138</f>
        <v>1568</v>
      </c>
      <c r="E132" s="31">
        <f>'Николаева 12'!D138</f>
        <v>647</v>
      </c>
      <c r="F132" s="74">
        <f>'Николаева 14'!D138</f>
        <v>646</v>
      </c>
      <c r="G132" s="74">
        <f>'Николаева 22'!D138</f>
        <v>1068</v>
      </c>
      <c r="H132" s="74">
        <f>'Николаева 31'!D138</f>
        <v>3747</v>
      </c>
      <c r="I132" s="74">
        <f>'Парковая 15'!D138</f>
        <v>702</v>
      </c>
      <c r="J132" s="74">
        <f>'Парковая 17'!D138</f>
        <v>1050</v>
      </c>
      <c r="K132" s="74">
        <f>'Парковая 19'!D138</f>
        <v>731</v>
      </c>
      <c r="L132" s="74">
        <f>'Парковая 21'!D138</f>
        <v>1054</v>
      </c>
      <c r="M132" s="74">
        <f>'Расковой 3'!D138</f>
        <v>1173</v>
      </c>
      <c r="N132" s="74">
        <f>'Расковой 5'!D138</f>
        <v>765</v>
      </c>
      <c r="O132" s="74">
        <f>'Расковой 7'!D138</f>
        <v>762</v>
      </c>
      <c r="P132" s="74">
        <f>'Расковой 9'!D138</f>
        <v>1442</v>
      </c>
      <c r="Q132" s="74">
        <f>'Расковой 11'!D138</f>
        <v>1547</v>
      </c>
      <c r="R132" s="74">
        <f>'Расковой 13'!D138</f>
        <v>1050</v>
      </c>
      <c r="S132" s="74">
        <f>'Расковой 15'!D138</f>
        <v>1062</v>
      </c>
      <c r="T132" s="74">
        <f>'Расковой 17'!D138</f>
        <v>720</v>
      </c>
      <c r="U132" s="74">
        <f>'Расковой 21'!D138</f>
        <v>715</v>
      </c>
      <c r="V132" s="74">
        <f>'Советская 4-1'!D138</f>
        <v>1560</v>
      </c>
      <c r="W132" s="74">
        <f>'Советская 6-2'!D138</f>
        <v>3782</v>
      </c>
      <c r="X132" s="74">
        <f>'Чернышевского 3'!D138</f>
        <v>644</v>
      </c>
      <c r="Y132" s="74">
        <f>'Чернышевского 4'!D138</f>
        <v>641</v>
      </c>
      <c r="Z132" s="74">
        <f>'Чернышевского 5'!D138</f>
        <v>644</v>
      </c>
      <c r="AA132" s="74">
        <f>'Чернышевского 6'!D138</f>
        <v>1213</v>
      </c>
      <c r="AB132" s="74">
        <f>'Чернышевского 7'!D138</f>
        <v>776</v>
      </c>
      <c r="AC132" s="74">
        <f>'Чернышевского 8'!D138</f>
        <v>872</v>
      </c>
      <c r="AD132" s="74">
        <f>'Чернышевского 9'!D138</f>
        <v>676</v>
      </c>
      <c r="AE132" s="74">
        <f>'Чернышевского 9а'!D138</f>
        <v>665</v>
      </c>
      <c r="AF132" s="74">
        <f>'Чернышевского 10'!D138</f>
        <v>880</v>
      </c>
      <c r="AG132" s="74">
        <f>'Чернышевского 10а'!D138</f>
        <v>868</v>
      </c>
      <c r="AH132" s="74">
        <f>'Чернышевского 11'!D138</f>
        <v>1501</v>
      </c>
      <c r="AI132" s="74">
        <f>'Чернышевского 12'!D138</f>
        <v>641</v>
      </c>
      <c r="AJ132" s="74">
        <f>'Чернышевского 12а'!D138</f>
        <v>664</v>
      </c>
      <c r="AK132" s="74">
        <f>'Чернышевского 13'!D138</f>
        <v>639</v>
      </c>
      <c r="AL132" s="74">
        <f>'Чернышевского 15'!D138</f>
        <v>1006</v>
      </c>
      <c r="AM132" s="74">
        <f>'Чернышевского 19'!D138</f>
        <v>1319</v>
      </c>
      <c r="AN132" s="74">
        <f>'Чернышевского 21'!D138</f>
        <v>1482</v>
      </c>
      <c r="AO132" s="74">
        <f>'Чернышевского 22'!D138</f>
        <v>1161</v>
      </c>
      <c r="AP132" s="74">
        <f>'Чернышевского 24'!D138</f>
        <v>1068</v>
      </c>
      <c r="AQ132" s="74">
        <f>'Чернышевского 25'!D138</f>
        <v>746</v>
      </c>
      <c r="AR132" s="74">
        <f t="shared" si="2"/>
        <v>43897</v>
      </c>
    </row>
    <row r="133" spans="1:44" ht="15">
      <c r="A133" s="48"/>
      <c r="B133" s="51" t="s">
        <v>174</v>
      </c>
      <c r="C133" s="34"/>
      <c r="D133" s="31">
        <f>'Николаева 8'!D139</f>
        <v>990</v>
      </c>
      <c r="E133" s="31">
        <f>'Николаева 12'!D139</f>
        <v>408</v>
      </c>
      <c r="F133" s="74">
        <f>'Николаева 14'!D139</f>
        <v>408</v>
      </c>
      <c r="G133" s="74">
        <f>'Николаева 22'!D139</f>
        <v>675</v>
      </c>
      <c r="H133" s="74">
        <f>'Николаева 31'!D139</f>
        <v>2426</v>
      </c>
      <c r="I133" s="74">
        <f>'Парковая 15'!D139</f>
        <v>443</v>
      </c>
      <c r="J133" s="74">
        <f>'Парковая 17'!D139</f>
        <v>663</v>
      </c>
      <c r="K133" s="74">
        <f>'Парковая 19'!D139</f>
        <v>462</v>
      </c>
      <c r="L133" s="74">
        <f>'Парковая 21'!D139</f>
        <v>666</v>
      </c>
      <c r="M133" s="74">
        <f>'Расковой 3'!D139</f>
        <v>741</v>
      </c>
      <c r="N133" s="74">
        <f>'Расковой 5'!D139</f>
        <v>483</v>
      </c>
      <c r="O133" s="74">
        <f>'Расковой 7'!D139</f>
        <v>482</v>
      </c>
      <c r="P133" s="74">
        <f>'Расковой 9'!D139</f>
        <v>911</v>
      </c>
      <c r="Q133" s="74">
        <f>'Расковой 11'!D139</f>
        <v>977</v>
      </c>
      <c r="R133" s="74">
        <f>'Расковой 13'!D139</f>
        <v>663</v>
      </c>
      <c r="S133" s="74">
        <f>'Расковой 15'!D139</f>
        <v>671</v>
      </c>
      <c r="T133" s="74">
        <f>'Расковой 17'!D139</f>
        <v>455</v>
      </c>
      <c r="U133" s="74">
        <f>'Расковой 21'!D139</f>
        <v>452</v>
      </c>
      <c r="V133" s="74">
        <f>'Советская 4-1'!D139</f>
        <v>985</v>
      </c>
      <c r="W133" s="74">
        <f>'Советская 6-2'!D139</f>
        <v>2448</v>
      </c>
      <c r="X133" s="74">
        <f>'Чернышевского 3'!D139</f>
        <v>407</v>
      </c>
      <c r="Y133" s="74">
        <f>'Чернышевского 4'!D139</f>
        <v>405</v>
      </c>
      <c r="Z133" s="74">
        <f>'Чернышевского 5'!D139</f>
        <v>406</v>
      </c>
      <c r="AA133" s="74">
        <f>'Чернышевского 6'!D139</f>
        <v>766</v>
      </c>
      <c r="AB133" s="74">
        <f>'Чернышевского 7'!D139</f>
        <v>490</v>
      </c>
      <c r="AC133" s="74">
        <f>'Чернышевского 8'!D139</f>
        <v>551</v>
      </c>
      <c r="AD133" s="74">
        <f>'Чернышевского 9'!D139</f>
        <v>427</v>
      </c>
      <c r="AE133" s="74">
        <f>'Чернышевского 9а'!D139</f>
        <v>420</v>
      </c>
      <c r="AF133" s="74">
        <f>'Чернышевского 10'!D139</f>
        <v>556</v>
      </c>
      <c r="AG133" s="74">
        <f>'Чернышевского 10а'!D139</f>
        <v>548</v>
      </c>
      <c r="AH133" s="74">
        <f>'Чернышевского 11'!D139</f>
        <v>948</v>
      </c>
      <c r="AI133" s="74">
        <f>'Чернышевского 12'!D139</f>
        <v>405</v>
      </c>
      <c r="AJ133" s="74">
        <f>'Чернышевского 12а'!D139</f>
        <v>419</v>
      </c>
      <c r="AK133" s="74">
        <f>'Чернышевского 13'!D139</f>
        <v>404</v>
      </c>
      <c r="AL133" s="74">
        <f>'Чернышевского 15'!D139</f>
        <v>635</v>
      </c>
      <c r="AM133" s="74">
        <f>'Чернышевского 19'!D139</f>
        <v>833</v>
      </c>
      <c r="AN133" s="74">
        <f>'Чернышевского 21'!D139</f>
        <v>936</v>
      </c>
      <c r="AO133" s="74">
        <f>'Чернышевского 22'!D139</f>
        <v>733</v>
      </c>
      <c r="AP133" s="74">
        <f>'Чернышевского 24'!D139</f>
        <v>675</v>
      </c>
      <c r="AQ133" s="74">
        <f>'Чернышевского 25'!D139</f>
        <v>471</v>
      </c>
      <c r="AR133" s="74">
        <f t="shared" si="2"/>
        <v>27844</v>
      </c>
    </row>
    <row r="134" spans="1:44" ht="15">
      <c r="A134" s="48"/>
      <c r="B134" s="51" t="s">
        <v>175</v>
      </c>
      <c r="C134" s="34"/>
      <c r="D134" s="31">
        <f>'Николаева 8'!D140</f>
        <v>319</v>
      </c>
      <c r="E134" s="31">
        <f>'Николаева 12'!D140</f>
        <v>132</v>
      </c>
      <c r="F134" s="74">
        <f>'Николаева 14'!D140</f>
        <v>132</v>
      </c>
      <c r="G134" s="74">
        <f>'Николаева 22'!D140</f>
        <v>217</v>
      </c>
      <c r="H134" s="74">
        <f>'Николаева 31'!D140</f>
        <v>821</v>
      </c>
      <c r="I134" s="74">
        <f>'Парковая 15'!D140</f>
        <v>143</v>
      </c>
      <c r="J134" s="74">
        <f>'Парковая 17'!D140</f>
        <v>214</v>
      </c>
      <c r="K134" s="74">
        <f>'Парковая 19'!D140</f>
        <v>149</v>
      </c>
      <c r="L134" s="74">
        <f>'Парковая 21'!D140</f>
        <v>215</v>
      </c>
      <c r="M134" s="74">
        <f>'Расковой 3'!D140</f>
        <v>239</v>
      </c>
      <c r="N134" s="74">
        <f>'Расковой 5'!D140</f>
        <v>156</v>
      </c>
      <c r="O134" s="74">
        <f>'Расковой 7'!D140</f>
        <v>155</v>
      </c>
      <c r="P134" s="74">
        <f>'Расковой 9'!D140</f>
        <v>294</v>
      </c>
      <c r="Q134" s="74">
        <f>'Расковой 11'!D140</f>
        <v>315</v>
      </c>
      <c r="R134" s="74">
        <f>'Расковой 13'!D140</f>
        <v>214</v>
      </c>
      <c r="S134" s="74">
        <f>'Расковой 15'!D140</f>
        <v>216</v>
      </c>
      <c r="T134" s="74">
        <f>'Расковой 17'!D140</f>
        <v>147</v>
      </c>
      <c r="U134" s="74">
        <f>'Расковой 21'!D140</f>
        <v>146</v>
      </c>
      <c r="V134" s="74">
        <f>'Советская 4-1'!D140</f>
        <v>318</v>
      </c>
      <c r="W134" s="74">
        <f>'Советская 6-2'!D140</f>
        <v>829</v>
      </c>
      <c r="X134" s="74">
        <f>'Чернышевского 3'!D140</f>
        <v>131</v>
      </c>
      <c r="Y134" s="74">
        <f>'Чернышевского 4'!D140</f>
        <v>131</v>
      </c>
      <c r="Z134" s="74">
        <f>'Чернышевского 5'!D140</f>
        <v>131</v>
      </c>
      <c r="AA134" s="74">
        <f>'Чернышевского 6'!D140</f>
        <v>247</v>
      </c>
      <c r="AB134" s="74">
        <f>'Чернышевского 7'!D140</f>
        <v>158</v>
      </c>
      <c r="AC134" s="74">
        <f>'Чернышевского 8'!D140</f>
        <v>178</v>
      </c>
      <c r="AD134" s="74">
        <f>'Чернышевского 9'!D140</f>
        <v>138</v>
      </c>
      <c r="AE134" s="74">
        <f>'Чернышевского 9а'!D140</f>
        <v>135</v>
      </c>
      <c r="AF134" s="74">
        <f>'Чернышевского 10'!D140</f>
        <v>179</v>
      </c>
      <c r="AG134" s="74">
        <f>'Чернышевского 10а'!D140</f>
        <v>177</v>
      </c>
      <c r="AH134" s="74">
        <f>'Чернышевского 11'!D140</f>
        <v>306</v>
      </c>
      <c r="AI134" s="74">
        <f>'Чернышевского 12'!D140</f>
        <v>130</v>
      </c>
      <c r="AJ134" s="74">
        <f>'Чернышевского 12а'!D140</f>
        <v>135</v>
      </c>
      <c r="AK134" s="74">
        <f>'Чернышевского 13'!D140</f>
        <v>130</v>
      </c>
      <c r="AL134" s="74">
        <f>'Чернышевского 15'!D140</f>
        <v>205</v>
      </c>
      <c r="AM134" s="74">
        <f>'Чернышевского 19'!D140</f>
        <v>269</v>
      </c>
      <c r="AN134" s="74">
        <f>'Чернышевского 21'!D140</f>
        <v>302</v>
      </c>
      <c r="AO134" s="74">
        <f>'Чернышевского 22'!D140</f>
        <v>236</v>
      </c>
      <c r="AP134" s="74">
        <f>'Чернышевского 24'!D140</f>
        <v>218</v>
      </c>
      <c r="AQ134" s="74">
        <f>'Чернышевского 25'!D140</f>
        <v>152</v>
      </c>
      <c r="AR134" s="74">
        <f t="shared" si="2"/>
        <v>9059</v>
      </c>
    </row>
    <row r="135" spans="1:44" ht="15">
      <c r="A135" s="48"/>
      <c r="B135" s="51" t="s">
        <v>176</v>
      </c>
      <c r="C135" s="34"/>
      <c r="D135" s="31">
        <f>'Николаева 8'!D141</f>
        <v>2945</v>
      </c>
      <c r="E135" s="31">
        <f>'Николаева 12'!D141</f>
        <v>1214</v>
      </c>
      <c r="F135" s="74">
        <f>'Николаева 14'!D141</f>
        <v>1213</v>
      </c>
      <c r="G135" s="74">
        <f>'Николаева 22'!D141</f>
        <v>2006</v>
      </c>
      <c r="H135" s="74">
        <f>'Николаева 31'!D141</f>
        <v>8065</v>
      </c>
      <c r="I135" s="74">
        <f>'Парковая 15'!D141</f>
        <v>1318</v>
      </c>
      <c r="J135" s="74">
        <f>'Парковая 17'!D141</f>
        <v>1972</v>
      </c>
      <c r="K135" s="74">
        <f>'Парковая 19'!D141</f>
        <v>1373</v>
      </c>
      <c r="L135" s="74">
        <f>'Парковая 21'!D141</f>
        <v>1980</v>
      </c>
      <c r="M135" s="74">
        <f>'Расковой 3'!D141</f>
        <v>2203</v>
      </c>
      <c r="N135" s="74">
        <f>'Расковой 5'!D141</f>
        <v>1437</v>
      </c>
      <c r="O135" s="74">
        <f>'Расковой 7'!D141</f>
        <v>1432</v>
      </c>
      <c r="P135" s="74">
        <f>'Расковой 9'!D141</f>
        <v>2708</v>
      </c>
      <c r="Q135" s="74">
        <f>'Расковой 11'!D141</f>
        <v>2905</v>
      </c>
      <c r="R135" s="74">
        <f>'Расковой 13'!D141</f>
        <v>1972</v>
      </c>
      <c r="S135" s="74">
        <f>'Расковой 15'!D141</f>
        <v>1995</v>
      </c>
      <c r="T135" s="74">
        <f>'Расковой 17'!D141</f>
        <v>1352</v>
      </c>
      <c r="U135" s="74">
        <f>'Расковой 21'!D141</f>
        <v>1343</v>
      </c>
      <c r="V135" s="74">
        <f>'Советская 4-1'!D141</f>
        <v>2930</v>
      </c>
      <c r="W135" s="74">
        <f>'Советская 6-2'!D141</f>
        <v>8140</v>
      </c>
      <c r="X135" s="74">
        <f>'Чернышевского 3'!D141</f>
        <v>1210</v>
      </c>
      <c r="Y135" s="74">
        <f>'Чернышевского 4'!D141</f>
        <v>1204</v>
      </c>
      <c r="Z135" s="74">
        <f>'Чернышевского 5'!D141</f>
        <v>1209</v>
      </c>
      <c r="AA135" s="74">
        <f>'Чернышевского 6'!D141</f>
        <v>2278</v>
      </c>
      <c r="AB135" s="74">
        <f>'Чернышевского 7'!D141</f>
        <v>1457</v>
      </c>
      <c r="AC135" s="74">
        <f>'Чернышевского 8'!D141</f>
        <v>1638</v>
      </c>
      <c r="AD135" s="74">
        <f>'Чернышевского 9'!D141</f>
        <v>1270</v>
      </c>
      <c r="AE135" s="74">
        <f>'Чернышевского 9а'!D141</f>
        <v>1248</v>
      </c>
      <c r="AF135" s="74">
        <f>'Чернышевского 10'!D141</f>
        <v>1652</v>
      </c>
      <c r="AG135" s="74">
        <f>'Чернышевского 10а'!D141</f>
        <v>1630</v>
      </c>
      <c r="AH135" s="74">
        <f>'Чернышевского 11'!D141</f>
        <v>2819</v>
      </c>
      <c r="AI135" s="74">
        <f>'Чернышевского 12'!D141</f>
        <v>1203</v>
      </c>
      <c r="AJ135" s="74">
        <f>'Чернышевского 12а'!D141</f>
        <v>1246</v>
      </c>
      <c r="AK135" s="74">
        <f>'Чернышевского 13'!D141</f>
        <v>1200</v>
      </c>
      <c r="AL135" s="74">
        <f>'Чернышевского 15'!D141</f>
        <v>1889</v>
      </c>
      <c r="AM135" s="74">
        <f>'Чернышевского 19'!D141</f>
        <v>2477</v>
      </c>
      <c r="AN135" s="74">
        <f>'Чернышевского 21'!D141</f>
        <v>2783</v>
      </c>
      <c r="AO135" s="74">
        <f>'Чернышевского 22'!D141</f>
        <v>2181</v>
      </c>
      <c r="AP135" s="74">
        <f>'Чернышевского 24'!D141</f>
        <v>2006</v>
      </c>
      <c r="AQ135" s="74">
        <f>'Чернышевского 25'!D141</f>
        <v>1402</v>
      </c>
      <c r="AR135" s="74">
        <f t="shared" si="2"/>
        <v>84505</v>
      </c>
    </row>
    <row r="136" spans="1:44" ht="15">
      <c r="A136" s="24">
        <v>7</v>
      </c>
      <c r="B136" s="29" t="s">
        <v>177</v>
      </c>
      <c r="C136" s="52"/>
      <c r="D136" s="31">
        <f>'Николаева 8'!D142</f>
        <v>0</v>
      </c>
      <c r="E136" s="31">
        <f>'Николаева 12'!D142</f>
        <v>0</v>
      </c>
      <c r="F136" s="74">
        <f>'Николаева 14'!D142</f>
        <v>0</v>
      </c>
      <c r="G136" s="74">
        <f>'Николаева 22'!D142</f>
        <v>0</v>
      </c>
      <c r="H136" s="74">
        <f>'Николаева 31'!D142</f>
        <v>0</v>
      </c>
      <c r="I136" s="74">
        <f>'Парковая 15'!D142</f>
        <v>0</v>
      </c>
      <c r="J136" s="74">
        <f>'Парковая 17'!D142</f>
        <v>7479.34</v>
      </c>
      <c r="K136" s="74">
        <f>'Парковая 19'!D142</f>
        <v>0</v>
      </c>
      <c r="L136" s="74">
        <f>'Парковая 21'!D142</f>
        <v>0</v>
      </c>
      <c r="M136" s="74">
        <f>'Расковой 3'!D142</f>
        <v>9869.9</v>
      </c>
      <c r="N136" s="74">
        <f>'Расковой 5'!D142</f>
        <v>4827.56</v>
      </c>
      <c r="O136" s="74">
        <f>'Расковой 7'!D142</f>
        <v>0</v>
      </c>
      <c r="P136" s="74">
        <f>'Расковой 9'!D142</f>
        <v>9762.51</v>
      </c>
      <c r="Q136" s="74">
        <f>'Расковой 11'!D142</f>
        <v>11001.73</v>
      </c>
      <c r="R136" s="74">
        <f>'Расковой 13'!D142</f>
        <v>7459.69</v>
      </c>
      <c r="S136" s="74">
        <f>'Расковой 15'!D142</f>
        <v>7459.69</v>
      </c>
      <c r="T136" s="74">
        <f>'Расковой 17'!D142</f>
        <v>4827.56</v>
      </c>
      <c r="U136" s="74">
        <f>'Расковой 21'!D142</f>
        <v>4827.56</v>
      </c>
      <c r="V136" s="74">
        <f>'Советская 4-1'!D142</f>
        <v>0</v>
      </c>
      <c r="W136" s="74">
        <f>'Советская 6-2'!D142</f>
        <v>0</v>
      </c>
      <c r="X136" s="74">
        <f>'Чернышевского 3'!D142</f>
        <v>4827.56</v>
      </c>
      <c r="Y136" s="74">
        <f>'Чернышевского 4'!D142</f>
        <v>0</v>
      </c>
      <c r="Z136" s="74">
        <f>'Чернышевского 5'!D142</f>
        <v>4827.56</v>
      </c>
      <c r="AA136" s="74">
        <f>'Чернышевского 6'!D142</f>
        <v>0</v>
      </c>
      <c r="AB136" s="74">
        <f>'Чернышевского 7'!D142</f>
        <v>9655.11</v>
      </c>
      <c r="AC136" s="74">
        <f>'Чернышевского 8'!D142</f>
        <v>0</v>
      </c>
      <c r="AD136" s="74">
        <f>'Чернышевского 9'!D142</f>
        <v>4271.38</v>
      </c>
      <c r="AE136" s="74">
        <f>'Чернышевского 9а'!D142</f>
        <v>4827.56</v>
      </c>
      <c r="AF136" s="74">
        <f>'Чернышевского 10'!D142</f>
        <v>0</v>
      </c>
      <c r="AG136" s="74">
        <f>'Чернышевского 10а'!D142</f>
        <v>0</v>
      </c>
      <c r="AH136" s="74">
        <f>'Чернышевского 11'!D142</f>
        <v>10913.83</v>
      </c>
      <c r="AI136" s="74">
        <f>'Чернышевского 12'!D142</f>
        <v>0</v>
      </c>
      <c r="AJ136" s="74">
        <f>'Чернышевского 12а'!D142</f>
        <v>0</v>
      </c>
      <c r="AK136" s="74">
        <f>'Чернышевского 13'!D142</f>
        <v>4827.56</v>
      </c>
      <c r="AL136" s="74">
        <f>'Чернышевского 15'!D142</f>
        <v>0</v>
      </c>
      <c r="AM136" s="74">
        <f>'Чернышевского 19'!D142</f>
        <v>0</v>
      </c>
      <c r="AN136" s="74">
        <f>'Чернышевского 21'!D142</f>
        <v>0</v>
      </c>
      <c r="AO136" s="74">
        <f>'Чернышевского 22'!D142</f>
        <v>0</v>
      </c>
      <c r="AP136" s="74">
        <f>'Чернышевского 24'!D142</f>
        <v>0</v>
      </c>
      <c r="AQ136" s="74">
        <f>'Чернышевского 25'!D142</f>
        <v>4827.56</v>
      </c>
      <c r="AR136" s="74">
        <f t="shared" si="2"/>
        <v>116493.65999999999</v>
      </c>
    </row>
    <row r="137" spans="1:44" ht="15">
      <c r="A137" s="24">
        <f>SUM(A136)+1</f>
        <v>8</v>
      </c>
      <c r="B137" s="29" t="s">
        <v>178</v>
      </c>
      <c r="C137" s="52"/>
      <c r="D137" s="31">
        <f>'Николаева 8'!D143</f>
        <v>7723.02</v>
      </c>
      <c r="E137" s="31">
        <f>'Николаева 12'!D143</f>
        <v>3205.53</v>
      </c>
      <c r="F137" s="74">
        <f>'Николаева 14'!D143</f>
        <v>2871.07</v>
      </c>
      <c r="G137" s="74">
        <f>'Николаева 22'!D143</f>
        <v>5227.94</v>
      </c>
      <c r="H137" s="74">
        <f>'Николаева 31'!D143</f>
        <v>31885.92</v>
      </c>
      <c r="I137" s="74">
        <f>'Парковая 15'!D143</f>
        <v>2786.09</v>
      </c>
      <c r="J137" s="74">
        <f>'Парковая 17'!D143</f>
        <v>4561.3</v>
      </c>
      <c r="K137" s="74">
        <f>'Парковая 19'!D143</f>
        <v>3582.31</v>
      </c>
      <c r="L137" s="74">
        <f>'Парковая 21'!D143</f>
        <v>5048.93</v>
      </c>
      <c r="M137" s="74">
        <f>'Расковой 3'!D143</f>
        <v>6869.84</v>
      </c>
      <c r="N137" s="74">
        <f>'Расковой 5'!D143</f>
        <v>3719.36</v>
      </c>
      <c r="O137" s="74">
        <f>'Расковой 7'!D143</f>
        <v>3485.3</v>
      </c>
      <c r="P137" s="74">
        <f>'Расковой 9'!D143</f>
        <v>6996.8</v>
      </c>
      <c r="Q137" s="74">
        <f>'Расковой 11'!D143</f>
        <v>7902.04</v>
      </c>
      <c r="R137" s="74">
        <f>'Расковой 13'!D143</f>
        <v>4841.07</v>
      </c>
      <c r="S137" s="74">
        <f>'Расковой 15'!D143</f>
        <v>5172.15</v>
      </c>
      <c r="T137" s="74">
        <f>'Расковой 17'!D143</f>
        <v>3407.03</v>
      </c>
      <c r="U137" s="74">
        <f>'Расковой 21'!D143</f>
        <v>3020.15</v>
      </c>
      <c r="V137" s="74">
        <f>'Советская 4-1'!D143</f>
        <v>7524.51</v>
      </c>
      <c r="W137" s="74">
        <f>'Советская 6-2'!D143</f>
        <v>4207.79</v>
      </c>
      <c r="X137" s="74">
        <f>'Чернышевского 3'!D143</f>
        <v>3257.94</v>
      </c>
      <c r="Y137" s="74">
        <f>'Чернышевского 4'!D143</f>
        <v>3016.42</v>
      </c>
      <c r="Z137" s="74">
        <f>'Чернышевского 5'!D143</f>
        <v>2841.13</v>
      </c>
      <c r="AA137" s="74">
        <f>'Чернышевского 6'!D143</f>
        <v>4971.4</v>
      </c>
      <c r="AB137" s="74">
        <f>'Чернышевского 7'!D143</f>
        <v>2965.1</v>
      </c>
      <c r="AC137" s="74">
        <f>'Чернышевского 8'!D143</f>
        <v>4723.78</v>
      </c>
      <c r="AD137" s="74">
        <f>'Чернышевского 9'!D143</f>
        <v>2777.63</v>
      </c>
      <c r="AE137" s="74">
        <f>'Чернышевского 9а'!D143</f>
        <v>3176.69</v>
      </c>
      <c r="AF137" s="74">
        <f>'Чернышевского 10'!D143</f>
        <v>3854.58</v>
      </c>
      <c r="AG137" s="74">
        <f>'Чернышевского 10а'!D143</f>
        <v>4338.47</v>
      </c>
      <c r="AH137" s="74">
        <f>'Чернышевского 11'!D143</f>
        <v>7671.53</v>
      </c>
      <c r="AI137" s="74">
        <f>'Чернышевского 12'!D143</f>
        <v>2906.33</v>
      </c>
      <c r="AJ137" s="74">
        <f>'Чернышевского 12а'!D143</f>
        <v>3410.75</v>
      </c>
      <c r="AK137" s="74">
        <f>'Чернышевского 13'!D143</f>
        <v>3430.25</v>
      </c>
      <c r="AL137" s="74">
        <f>'Чернышевского 15'!D143</f>
        <v>3386.65</v>
      </c>
      <c r="AM137" s="74">
        <f>'Чернышевского 19'!D143</f>
        <v>5107.7</v>
      </c>
      <c r="AN137" s="74">
        <f>'Чернышевского 21'!D143</f>
        <v>4185.66</v>
      </c>
      <c r="AO137" s="74">
        <f>'Чернышевского 22'!D143</f>
        <v>4270.29</v>
      </c>
      <c r="AP137" s="74">
        <f>'Чернышевского 24'!D143</f>
        <v>4841.07</v>
      </c>
      <c r="AQ137" s="74">
        <f>'Чернышевского 25'!D143</f>
        <v>3481.55</v>
      </c>
      <c r="AR137" s="74">
        <f t="shared" si="2"/>
        <v>202653.06999999995</v>
      </c>
    </row>
    <row r="138" spans="1:44" ht="15">
      <c r="A138" s="24">
        <f>SUM(A137)+1</f>
        <v>9</v>
      </c>
      <c r="B138" s="29" t="s">
        <v>179</v>
      </c>
      <c r="C138" s="34"/>
      <c r="D138" s="31">
        <f>'Николаева 8'!D144</f>
        <v>45617</v>
      </c>
      <c r="E138" s="31">
        <f>'Николаева 12'!D144</f>
        <v>18807</v>
      </c>
      <c r="F138" s="74">
        <f>'Николаева 14'!D144</f>
        <v>18787</v>
      </c>
      <c r="G138" s="74">
        <f>'Николаева 22'!D144</f>
        <v>31073</v>
      </c>
      <c r="H138" s="74">
        <f>'Николаева 31'!D144</f>
        <v>109000</v>
      </c>
      <c r="I138" s="74">
        <f>'Парковая 15'!D144</f>
        <v>20420</v>
      </c>
      <c r="J138" s="74">
        <f>'Парковая 17'!D144</f>
        <v>30539</v>
      </c>
      <c r="K138" s="74">
        <f>'Парковая 19'!D144</f>
        <v>21262</v>
      </c>
      <c r="L138" s="74">
        <f>'Парковая 21'!D144</f>
        <v>30665</v>
      </c>
      <c r="M138" s="74">
        <f>'Расковой 3'!D144</f>
        <v>34118</v>
      </c>
      <c r="N138" s="74">
        <f>'Расковой 5'!D144</f>
        <v>22255</v>
      </c>
      <c r="O138" s="74">
        <f>'Расковой 7'!D144</f>
        <v>22179</v>
      </c>
      <c r="P138" s="74">
        <f>'Расковой 9'!D144</f>
        <v>41943</v>
      </c>
      <c r="Q138" s="74">
        <f>'Расковой 11'!D144</f>
        <v>45007</v>
      </c>
      <c r="R138" s="74">
        <f>'Расковой 13'!D144</f>
        <v>30544</v>
      </c>
      <c r="S138" s="74">
        <f>'Расковой 15'!D144</f>
        <v>30895</v>
      </c>
      <c r="T138" s="74">
        <f>'Расковой 17'!D144</f>
        <v>20944</v>
      </c>
      <c r="U138" s="74">
        <f>'Расковой 21'!D144</f>
        <v>20808</v>
      </c>
      <c r="V138" s="74">
        <f>'Советская 4-1'!D144</f>
        <v>45380</v>
      </c>
      <c r="W138" s="74">
        <f>'Советская 6-2'!D144</f>
        <v>110023</v>
      </c>
      <c r="X138" s="74">
        <f>'Чернышевского 3'!D144</f>
        <v>18737</v>
      </c>
      <c r="Y138" s="74">
        <f>'Чернышевского 4'!D144</f>
        <v>18646</v>
      </c>
      <c r="Z138" s="74">
        <f>'Чернышевского 5'!D144</f>
        <v>18722</v>
      </c>
      <c r="AA138" s="74">
        <f>'Чернышевского 6'!D144</f>
        <v>35281</v>
      </c>
      <c r="AB138" s="74">
        <f>'Чернышевского 7'!D144</f>
        <v>22572</v>
      </c>
      <c r="AC138" s="74">
        <f>'Чернышевского 8'!D144</f>
        <v>25374</v>
      </c>
      <c r="AD138" s="74">
        <f>'Чернышевского 9'!D144</f>
        <v>19674</v>
      </c>
      <c r="AE138" s="74">
        <f>'Чернышевского 9а'!D144</f>
        <v>19336</v>
      </c>
      <c r="AF138" s="74">
        <f>'Чернышевского 10'!D144</f>
        <v>25590</v>
      </c>
      <c r="AG138" s="74">
        <f>'Чернышевского 10а'!D144</f>
        <v>25243</v>
      </c>
      <c r="AH138" s="74">
        <f>'Чернышевского 11'!D144</f>
        <v>43670</v>
      </c>
      <c r="AI138" s="74">
        <f>'Чернышевского 12'!D144</f>
        <v>18641</v>
      </c>
      <c r="AJ138" s="74">
        <f>'Чернышевского 12а'!D144</f>
        <v>19303</v>
      </c>
      <c r="AK138" s="74">
        <f>'Чернышевского 13'!D144</f>
        <v>18586</v>
      </c>
      <c r="AL138" s="74">
        <f>'Чернышевского 15'!D144</f>
        <v>29259</v>
      </c>
      <c r="AM138" s="74">
        <f>'Чернышевского 19'!D144</f>
        <v>38370</v>
      </c>
      <c r="AN138" s="74">
        <f>'Чернышевского 21'!D144</f>
        <v>43108</v>
      </c>
      <c r="AO138" s="74">
        <f>'Чернышевского 22'!D144</f>
        <v>33778</v>
      </c>
      <c r="AP138" s="74">
        <f>'Чернышевского 24'!D144</f>
        <v>31078</v>
      </c>
      <c r="AQ138" s="74">
        <f>'Чернышевского 25'!D144</f>
        <v>21710</v>
      </c>
      <c r="AR138" s="74">
        <f t="shared" si="2"/>
        <v>1276944</v>
      </c>
    </row>
    <row r="139" spans="1:44" ht="15">
      <c r="A139" s="32">
        <f>SUM(A138)+1</f>
        <v>10</v>
      </c>
      <c r="B139" s="33" t="s">
        <v>180</v>
      </c>
      <c r="C139" s="34"/>
      <c r="D139" s="31">
        <f>'Николаева 8'!D145</f>
        <v>94.62</v>
      </c>
      <c r="E139" s="31">
        <f>'Николаева 12'!D145</f>
        <v>44.64</v>
      </c>
      <c r="F139" s="74">
        <f>'Николаева 14'!D145</f>
        <v>43.36</v>
      </c>
      <c r="G139" s="74">
        <f>'Николаева 22'!D145</f>
        <v>68.56</v>
      </c>
      <c r="H139" s="74">
        <f>'Николаева 31'!D145</f>
        <v>1162.94</v>
      </c>
      <c r="I139" s="74">
        <f>'Парковая 15'!D145</f>
        <v>39.3</v>
      </c>
      <c r="J139" s="74">
        <f>'Парковая 17'!D145</f>
        <v>60.44</v>
      </c>
      <c r="K139" s="74">
        <f>'Парковая 19'!D145</f>
        <v>44.21</v>
      </c>
      <c r="L139" s="74">
        <f>'Парковая 21'!D145</f>
        <v>59.8</v>
      </c>
      <c r="M139" s="74">
        <f>'Расковой 3'!D145</f>
        <v>39.51</v>
      </c>
      <c r="N139" s="74">
        <f>'Расковой 5'!D145</f>
        <v>39.09</v>
      </c>
      <c r="O139" s="74">
        <f>'Расковой 7'!D145</f>
        <v>39.3</v>
      </c>
      <c r="P139" s="74">
        <f>'Расковой 9'!D145</f>
        <v>89.92</v>
      </c>
      <c r="Q139" s="74">
        <f>'Расковой 11'!D145</f>
        <v>104.87</v>
      </c>
      <c r="R139" s="74">
        <f>'Расковой 13'!D145</f>
        <v>61.3</v>
      </c>
      <c r="S139" s="74">
        <f>'Расковой 15'!D145</f>
        <v>60.23</v>
      </c>
      <c r="T139" s="74">
        <f>'Расковой 17'!D145</f>
        <v>39.09</v>
      </c>
      <c r="U139" s="74">
        <f>'Расковой 21'!D145</f>
        <v>42.72</v>
      </c>
      <c r="V139" s="74">
        <f>'Советская 4-1'!D145</f>
        <v>86.5</v>
      </c>
      <c r="W139" s="74">
        <f>'Советская 6-2'!D145</f>
        <v>1683.01</v>
      </c>
      <c r="X139" s="74">
        <f>'Чернышевского 3'!D145</f>
        <v>42.29</v>
      </c>
      <c r="Y139" s="74">
        <f>'Чернышевского 4'!D145</f>
        <v>43.57</v>
      </c>
      <c r="Z139" s="74">
        <f>'Чернышевского 5'!D145</f>
        <v>42.93</v>
      </c>
      <c r="AA139" s="74">
        <f>'Чернышевского 6'!D145</f>
        <v>42.93</v>
      </c>
      <c r="AB139" s="74">
        <f>'Чернышевского 7'!D145</f>
        <v>39.73</v>
      </c>
      <c r="AC139" s="74">
        <f>'Чернышевского 8'!D145</f>
        <v>38.66</v>
      </c>
      <c r="AD139" s="74">
        <f>'Чернышевского 9'!D145</f>
        <v>39.3</v>
      </c>
      <c r="AE139" s="74">
        <f>'Чернышевского 9а'!D145</f>
        <v>47.63</v>
      </c>
      <c r="AF139" s="74">
        <f>'Чернышевского 10'!D145</f>
        <v>37.16</v>
      </c>
      <c r="AG139" s="74">
        <f>'Чернышевского 10а'!D145</f>
        <v>38.87</v>
      </c>
      <c r="AH139" s="74">
        <f>'Чернышевского 11'!D145</f>
        <v>61.94</v>
      </c>
      <c r="AI139" s="74">
        <f>'Чернышевского 12'!D145</f>
        <v>46.99</v>
      </c>
      <c r="AJ139" s="74">
        <f>'Чернышевского 12а'!D145</f>
        <v>49.55</v>
      </c>
      <c r="AK139" s="74">
        <f>'Чернышевского 13'!D145</f>
        <v>43.57</v>
      </c>
      <c r="AL139" s="74">
        <f>'Чернышевского 15'!D145</f>
        <v>68.77</v>
      </c>
      <c r="AM139" s="74">
        <f>'Чернышевского 19'!D145</f>
        <v>63.01</v>
      </c>
      <c r="AN139" s="74">
        <f>'Чернышевского 21'!D145</f>
        <v>66.21</v>
      </c>
      <c r="AO139" s="74">
        <f>'Чернышевского 22'!D145</f>
        <v>68.35</v>
      </c>
      <c r="AP139" s="74">
        <f>'Чернышевского 24'!D145</f>
        <v>62.15</v>
      </c>
      <c r="AQ139" s="74">
        <f>'Чернышевского 25'!D145</f>
        <v>35.45</v>
      </c>
      <c r="AR139" s="74">
        <f t="shared" si="2"/>
        <v>4882.469999999999</v>
      </c>
    </row>
    <row r="140" spans="1:44" ht="15">
      <c r="A140" s="24">
        <v>11</v>
      </c>
      <c r="B140" s="29" t="s">
        <v>181</v>
      </c>
      <c r="C140" s="30"/>
      <c r="D140" s="31">
        <f>'Николаева 8'!D146</f>
        <v>91899.9216</v>
      </c>
      <c r="E140" s="31">
        <f>'Николаева 12'!D146</f>
        <v>36491.1271</v>
      </c>
      <c r="F140" s="74">
        <f>'Николаева 14'!D146</f>
        <v>38696.443400000004</v>
      </c>
      <c r="G140" s="74">
        <f>'Николаева 22'!D146</f>
        <v>58575.8763</v>
      </c>
      <c r="H140" s="74">
        <f>'Николаева 31'!D146</f>
        <v>244428.9127</v>
      </c>
      <c r="I140" s="74">
        <f>'Парковая 15'!D146</f>
        <v>39875.8779</v>
      </c>
      <c r="J140" s="74">
        <f>'Парковая 17'!D146</f>
        <v>62840.0705</v>
      </c>
      <c r="K140" s="74">
        <f>'Парковая 19'!D146</f>
        <v>44927.7397</v>
      </c>
      <c r="L140" s="74">
        <f>'Парковая 21'!D146</f>
        <v>62171.475600000005</v>
      </c>
      <c r="M140" s="74">
        <f>'Расковой 3'!D146</f>
        <v>71937.7542</v>
      </c>
      <c r="N140" s="74">
        <f>'Расковой 5'!D146</f>
        <v>44538.7856</v>
      </c>
      <c r="O140" s="74">
        <f>'Расковой 7'!D146</f>
        <v>43541.0577</v>
      </c>
      <c r="P140" s="74">
        <f>'Расковой 9'!D146</f>
        <v>80553.00570000001</v>
      </c>
      <c r="Q140" s="74">
        <f>'Расковой 11'!D146</f>
        <v>90232.3783</v>
      </c>
      <c r="R140" s="74">
        <f>'Расковой 13'!D146</f>
        <v>60209.3582</v>
      </c>
      <c r="S140" s="74">
        <f>'Расковой 15'!D146</f>
        <v>61715.5771</v>
      </c>
      <c r="T140" s="74">
        <f>'Расковой 17'!D146</f>
        <v>44073.0772</v>
      </c>
      <c r="U140" s="74">
        <f>'Расковой 21'!D146</f>
        <v>38501.371</v>
      </c>
      <c r="V140" s="74">
        <f>'Советская 4-1'!D146</f>
        <v>89072.24799999999</v>
      </c>
      <c r="W140" s="74">
        <f>'Советская 6-2'!D146</f>
        <v>214337.14860000001</v>
      </c>
      <c r="X140" s="74">
        <f>'Чернышевского 3'!D146</f>
        <v>37194.2096</v>
      </c>
      <c r="Y140" s="74">
        <f>'Чернышевского 4'!D146</f>
        <v>40554.6795</v>
      </c>
      <c r="Z140" s="74">
        <f>'Чернышевского 5'!D146</f>
        <v>39858.9785</v>
      </c>
      <c r="AA140" s="74">
        <f>'Чернышевского 6'!D146</f>
        <v>63593.802899999995</v>
      </c>
      <c r="AB140" s="74">
        <f>'Чернышевского 7'!D146</f>
        <v>42772.830799999996</v>
      </c>
      <c r="AC140" s="74">
        <f>'Чернышевского 8'!D146</f>
        <v>49105.8203</v>
      </c>
      <c r="AD140" s="74">
        <f>'Чернышевского 9'!D146</f>
        <v>38866.2653</v>
      </c>
      <c r="AE140" s="74">
        <f>'Чернышевского 9а'!D146</f>
        <v>38030.0882</v>
      </c>
      <c r="AF140" s="74">
        <f>'Чернышевского 10'!D146</f>
        <v>49890.5809</v>
      </c>
      <c r="AG140" s="74">
        <f>'Чернышевского 10а'!D146</f>
        <v>47233.1607</v>
      </c>
      <c r="AH140" s="74">
        <f>'Чернышевского 11'!D146</f>
        <v>87099.1076</v>
      </c>
      <c r="AI140" s="74">
        <f>'Чернышевского 12'!D146</f>
        <v>37641.2704</v>
      </c>
      <c r="AJ140" s="74">
        <f>'Чернышевского 12а'!D146</f>
        <v>41564.4735</v>
      </c>
      <c r="AK140" s="74">
        <f>'Чернышевского 13'!D146</f>
        <v>37539.044200000004</v>
      </c>
      <c r="AL140" s="74">
        <f>'Чернышевского 15'!D146</f>
        <v>56092.3868</v>
      </c>
      <c r="AM140" s="74">
        <f>'Чернышевского 19'!D146</f>
        <v>78771.9709</v>
      </c>
      <c r="AN140" s="74">
        <f>'Чернышевского 21'!D146</f>
        <v>75540.60029999999</v>
      </c>
      <c r="AO140" s="74">
        <f>'Чернышевского 22'!D146</f>
        <v>67924.2953</v>
      </c>
      <c r="AP140" s="74">
        <f>'Чернышевского 24'!D146</f>
        <v>58979.273499999996</v>
      </c>
      <c r="AQ140" s="74">
        <f>'Чернышевского 25'!D146</f>
        <v>41714.4054</v>
      </c>
      <c r="AR140" s="74">
        <f t="shared" si="2"/>
        <v>2548586.451</v>
      </c>
    </row>
    <row r="141" spans="1:44" ht="30">
      <c r="A141" s="25" t="s">
        <v>182</v>
      </c>
      <c r="B141" s="54" t="s">
        <v>183</v>
      </c>
      <c r="C141" s="55"/>
      <c r="D141" s="31">
        <f>'Николаева 8'!D147</f>
        <v>28134.9216</v>
      </c>
      <c r="E141" s="31">
        <f>'Николаева 12'!D147</f>
        <v>10202.1271</v>
      </c>
      <c r="F141" s="74">
        <f>'Николаева 14'!D147</f>
        <v>12435.4434</v>
      </c>
      <c r="G141" s="74">
        <f>'Николаева 22'!D147</f>
        <v>15140.8763</v>
      </c>
      <c r="H141" s="74">
        <f>'Николаева 31'!D147</f>
        <v>78066.9127</v>
      </c>
      <c r="I141" s="74">
        <f>'Парковая 15'!D147</f>
        <v>11331.8779</v>
      </c>
      <c r="J141" s="74">
        <f>'Парковая 17'!D147</f>
        <v>20151.0705</v>
      </c>
      <c r="K141" s="74">
        <f>'Парковая 19'!D147</f>
        <v>15206.7397</v>
      </c>
      <c r="L141" s="74">
        <f>'Парковая 21'!D147</f>
        <v>19307.4756</v>
      </c>
      <c r="M141" s="74">
        <f>'Расковой 3'!D147</f>
        <v>24246.7542</v>
      </c>
      <c r="N141" s="74">
        <f>'Расковой 5'!D147</f>
        <v>13430.7856</v>
      </c>
      <c r="O141" s="74">
        <f>'Расковой 7'!D147</f>
        <v>12539.0577</v>
      </c>
      <c r="P141" s="74">
        <f>'Расковой 9'!D147</f>
        <v>21924.0057</v>
      </c>
      <c r="Q141" s="74">
        <f>'Расковой 11'!D147</f>
        <v>27321.3783</v>
      </c>
      <c r="R141" s="74">
        <f>'Расковой 13'!D147</f>
        <v>17514.358200000002</v>
      </c>
      <c r="S141" s="74">
        <f>'Расковой 15'!D147</f>
        <v>18529.577100000002</v>
      </c>
      <c r="T141" s="74">
        <f>'Расковой 17'!D147</f>
        <v>14797.0772</v>
      </c>
      <c r="U141" s="74">
        <f>'Расковой 21'!D147</f>
        <v>9415.371</v>
      </c>
      <c r="V141" s="74">
        <f>'Советская 4-1'!D147</f>
        <v>25638.248</v>
      </c>
      <c r="W141" s="74">
        <f>'Советская 6-2'!D147</f>
        <v>46415.1486</v>
      </c>
      <c r="X141" s="74">
        <f>'Чернышевского 3'!D147</f>
        <v>11003.2096</v>
      </c>
      <c r="Y141" s="74">
        <f>'Чернышевского 4'!D147</f>
        <v>14490.6795</v>
      </c>
      <c r="Z141" s="74">
        <f>'Чернышевского 5'!D147</f>
        <v>13689.978500000001</v>
      </c>
      <c r="AA141" s="74">
        <f>'Чернышевского 6'!D147</f>
        <v>14276.802899999999</v>
      </c>
      <c r="AB141" s="74">
        <f>'Чернышевского 7'!D147</f>
        <v>11221.8308</v>
      </c>
      <c r="AC141" s="74">
        <f>'Чернышевского 8'!D147</f>
        <v>13637.8203</v>
      </c>
      <c r="AD141" s="74">
        <f>'Чернышевского 9'!D147</f>
        <v>11365.2653</v>
      </c>
      <c r="AE141" s="74">
        <f>'Чернышевского 9а'!D147</f>
        <v>11001.0882</v>
      </c>
      <c r="AF141" s="74">
        <f>'Чернышевского 10'!D147</f>
        <v>14119.580899999999</v>
      </c>
      <c r="AG141" s="74">
        <f>'Чернышевского 10а'!D147</f>
        <v>11948.1607</v>
      </c>
      <c r="AH141" s="74">
        <f>'Чернышевского 11'!D147</f>
        <v>26055.1076</v>
      </c>
      <c r="AI141" s="74">
        <f>'Чернышевского 12'!D147</f>
        <v>11584.270400000001</v>
      </c>
      <c r="AJ141" s="74">
        <f>'Чернышевского 12а'!D147</f>
        <v>14582.4735</v>
      </c>
      <c r="AK141" s="74">
        <f>'Чернышевского 13'!D147</f>
        <v>11560.0442</v>
      </c>
      <c r="AL141" s="74">
        <f>'Чернышевского 15'!D147</f>
        <v>15193.3868</v>
      </c>
      <c r="AM141" s="74">
        <f>'Чернышевского 19'!D147</f>
        <v>25136.9709</v>
      </c>
      <c r="AN141" s="74">
        <f>'Чернышевского 21'!D147</f>
        <v>15284.6003</v>
      </c>
      <c r="AO141" s="74">
        <f>'Чернышевского 22'!D147</f>
        <v>20709.2953</v>
      </c>
      <c r="AP141" s="74">
        <f>'Чернышевского 24'!D147</f>
        <v>15537.2735</v>
      </c>
      <c r="AQ141" s="74">
        <f>'Чернышевского 25'!D147</f>
        <v>11367.4054</v>
      </c>
      <c r="AR141" s="74">
        <f t="shared" si="2"/>
        <v>735514.4510000001</v>
      </c>
    </row>
    <row r="142" spans="1:44" ht="30">
      <c r="A142" s="56">
        <v>12</v>
      </c>
      <c r="B142" s="102" t="s">
        <v>184</v>
      </c>
      <c r="C142" s="30"/>
      <c r="D142" s="31">
        <f>'Николаева 8'!D148</f>
        <v>2030</v>
      </c>
      <c r="E142" s="31">
        <f>'Николаева 12'!D148</f>
        <v>837</v>
      </c>
      <c r="F142" s="74">
        <f>'Николаева 14'!D148</f>
        <v>836</v>
      </c>
      <c r="G142" s="74">
        <f>'Николаева 22'!D148</f>
        <v>1383</v>
      </c>
      <c r="H142" s="74">
        <f>'Николаева 31'!D148</f>
        <v>4850</v>
      </c>
      <c r="I142" s="74">
        <f>'Парковая 15'!D148</f>
        <v>909</v>
      </c>
      <c r="J142" s="74">
        <f>'Парковая 17'!D148</f>
        <v>1359</v>
      </c>
      <c r="K142" s="74">
        <f>'Парковая 19'!D148</f>
        <v>946</v>
      </c>
      <c r="L142" s="74">
        <f>'Парковая 21'!D148</f>
        <v>1364</v>
      </c>
      <c r="M142" s="74">
        <f>'Расковой 3'!D148</f>
        <v>1518</v>
      </c>
      <c r="N142" s="74">
        <f>'Расковой 5'!D148</f>
        <v>990</v>
      </c>
      <c r="O142" s="74">
        <f>'Расковой 7'!D148</f>
        <v>987</v>
      </c>
      <c r="P142" s="74">
        <f>'Расковой 9'!D148</f>
        <v>1866</v>
      </c>
      <c r="Q142" s="74">
        <f>'Расковой 11'!D148</f>
        <v>2003</v>
      </c>
      <c r="R142" s="74">
        <f>'Расковой 13'!D148</f>
        <v>1359</v>
      </c>
      <c r="S142" s="74">
        <f>'Расковой 15'!D148</f>
        <v>1375</v>
      </c>
      <c r="T142" s="74">
        <f>'Расковой 17'!D148</f>
        <v>932</v>
      </c>
      <c r="U142" s="74">
        <f>'Расковой 21'!D148</f>
        <v>926</v>
      </c>
      <c r="V142" s="74">
        <f>'Советская 4-1'!D148</f>
        <v>2019</v>
      </c>
      <c r="W142" s="74">
        <f>'Советская 6-2'!D148</f>
        <v>4895</v>
      </c>
      <c r="X142" s="74">
        <f>'Чернышевского 3'!D148</f>
        <v>834</v>
      </c>
      <c r="Y142" s="74">
        <f>'Чернышевского 4'!D148</f>
        <v>830</v>
      </c>
      <c r="Z142" s="74">
        <f>'Чернышевского 5'!D148</f>
        <v>833</v>
      </c>
      <c r="AA142" s="74">
        <f>'Чернышевского 6'!D148</f>
        <v>1570</v>
      </c>
      <c r="AB142" s="74">
        <f>'Чернышевского 7'!D148</f>
        <v>1004</v>
      </c>
      <c r="AC142" s="74">
        <f>'Чернышевского 8'!D148</f>
        <v>1129</v>
      </c>
      <c r="AD142" s="74">
        <f>'Чернышевского 9'!D148</f>
        <v>875</v>
      </c>
      <c r="AE142" s="74">
        <f>'Чернышевского 9а'!D148</f>
        <v>860</v>
      </c>
      <c r="AF142" s="74">
        <f>'Чернышевского 10'!D148</f>
        <v>1139</v>
      </c>
      <c r="AG142" s="74">
        <f>'Чернышевского 10а'!D148</f>
        <v>1123</v>
      </c>
      <c r="AH142" s="74">
        <f>'Чернышевского 11'!D148</f>
        <v>1943</v>
      </c>
      <c r="AI142" s="74">
        <f>'Чернышевского 12'!D148</f>
        <v>829</v>
      </c>
      <c r="AJ142" s="74">
        <f>'Чернышевского 12а'!D148</f>
        <v>859</v>
      </c>
      <c r="AK142" s="74">
        <f>'Чернышевского 13'!D148</f>
        <v>827</v>
      </c>
      <c r="AL142" s="74">
        <f>'Чернышевского 15'!D148</f>
        <v>1302</v>
      </c>
      <c r="AM142" s="74">
        <f>'Чернышевского 19'!D148</f>
        <v>1707</v>
      </c>
      <c r="AN142" s="74">
        <f>'Чернышевского 21'!D148</f>
        <v>1918</v>
      </c>
      <c r="AO142" s="74">
        <f>'Чернышевского 22'!D148</f>
        <v>1503</v>
      </c>
      <c r="AP142" s="74">
        <f>'Чернышевского 24'!D148</f>
        <v>1383</v>
      </c>
      <c r="AQ142" s="74">
        <f>'Чернышевского 25'!D148</f>
        <v>966</v>
      </c>
      <c r="AR142" s="74">
        <f t="shared" si="2"/>
        <v>56818</v>
      </c>
    </row>
    <row r="146" spans="1:4" ht="15">
      <c r="A146" s="22" t="s">
        <v>150</v>
      </c>
      <c r="B146" s="98"/>
      <c r="C146" s="83"/>
      <c r="D146" s="64"/>
    </row>
    <row r="147" spans="1:4" ht="15">
      <c r="A147" s="2"/>
      <c r="B147" s="84"/>
      <c r="C147" s="83"/>
      <c r="D147" s="64"/>
    </row>
    <row r="148" spans="1:3" ht="15">
      <c r="A148" s="75" t="s">
        <v>1</v>
      </c>
      <c r="B148" s="85"/>
      <c r="C148" s="83"/>
    </row>
    <row r="149" spans="1:3" ht="15.75">
      <c r="A149" s="75"/>
      <c r="B149" s="86"/>
      <c r="C149" s="83"/>
    </row>
    <row r="150" spans="1:3" ht="15">
      <c r="A150" s="75">
        <v>1</v>
      </c>
      <c r="B150" s="84"/>
      <c r="C150" s="83"/>
    </row>
    <row r="151" spans="1:3" ht="15">
      <c r="A151" s="75">
        <f>SUM(A150)+1</f>
        <v>2</v>
      </c>
      <c r="B151" s="84"/>
      <c r="C151" s="83"/>
    </row>
    <row r="152" spans="1:3" ht="15">
      <c r="A152" s="76">
        <f>SUM(A151)+1</f>
        <v>3</v>
      </c>
      <c r="B152" s="87"/>
      <c r="C152" s="83"/>
    </row>
    <row r="153" spans="1:3" ht="15">
      <c r="A153" s="75">
        <f>SUM(A152)+1</f>
        <v>4</v>
      </c>
      <c r="B153" s="84"/>
      <c r="C153" s="83"/>
    </row>
    <row r="154" spans="1:3" ht="15">
      <c r="A154" s="75">
        <f>SUM(A153)+1</f>
        <v>5</v>
      </c>
      <c r="B154" s="84"/>
      <c r="C154" s="83"/>
    </row>
    <row r="155" spans="1:3" ht="15">
      <c r="A155" s="75" t="s">
        <v>7</v>
      </c>
      <c r="B155" s="89"/>
      <c r="C155" s="83"/>
    </row>
    <row r="156" spans="1:3" ht="15">
      <c r="A156" s="75"/>
      <c r="B156" s="90"/>
      <c r="C156" s="83"/>
    </row>
    <row r="157" spans="1:3" ht="15">
      <c r="A157" s="75"/>
      <c r="B157" s="90"/>
      <c r="C157" s="83"/>
    </row>
    <row r="158" spans="1:3" ht="15">
      <c r="A158" s="75" t="s">
        <v>7</v>
      </c>
      <c r="B158" s="91"/>
      <c r="C158" s="83"/>
    </row>
    <row r="159" spans="1:3" ht="15">
      <c r="A159" s="77" t="s">
        <v>7</v>
      </c>
      <c r="B159" s="91"/>
      <c r="C159" s="83"/>
    </row>
    <row r="160" spans="1:3" ht="15">
      <c r="A160" s="75">
        <f>SUM(A154)+1</f>
        <v>6</v>
      </c>
      <c r="B160" s="103"/>
      <c r="C160" s="83"/>
    </row>
    <row r="161" spans="1:3" ht="15">
      <c r="A161" s="78" t="s">
        <v>7</v>
      </c>
      <c r="B161" s="92"/>
      <c r="C161" s="83"/>
    </row>
    <row r="162" spans="1:3" ht="15">
      <c r="A162" s="79" t="s">
        <v>7</v>
      </c>
      <c r="B162" s="93"/>
      <c r="C162" s="83"/>
    </row>
    <row r="163" spans="1:3" ht="15">
      <c r="A163" s="79" t="s">
        <v>7</v>
      </c>
      <c r="B163" s="93"/>
      <c r="C163" s="83"/>
    </row>
    <row r="164" spans="1:3" ht="15">
      <c r="A164" s="79" t="s">
        <v>7</v>
      </c>
      <c r="B164" s="93"/>
      <c r="C164" s="83"/>
    </row>
    <row r="165" spans="1:3" ht="15">
      <c r="A165" s="79"/>
      <c r="B165" s="93"/>
      <c r="C165" s="83"/>
    </row>
    <row r="166" spans="1:3" ht="15">
      <c r="A166" s="79"/>
      <c r="B166" s="93"/>
      <c r="C166" s="83"/>
    </row>
    <row r="167" spans="1:3" ht="15">
      <c r="A167" s="79"/>
      <c r="B167" s="93"/>
      <c r="C167" s="83"/>
    </row>
    <row r="168" spans="1:3" ht="15">
      <c r="A168" s="79"/>
      <c r="B168" s="93"/>
      <c r="C168" s="83"/>
    </row>
    <row r="169" spans="1:3" ht="15">
      <c r="A169" s="79"/>
      <c r="B169" s="93"/>
      <c r="C169" s="83"/>
    </row>
    <row r="170" spans="1:3" ht="15">
      <c r="A170" s="79"/>
      <c r="B170" s="93"/>
      <c r="C170" s="83"/>
    </row>
    <row r="171" spans="1:3" ht="15">
      <c r="A171" s="79" t="s">
        <v>7</v>
      </c>
      <c r="B171" s="93"/>
      <c r="C171" s="83"/>
    </row>
    <row r="172" spans="1:3" ht="15">
      <c r="A172" s="79" t="s">
        <v>7</v>
      </c>
      <c r="B172" s="93"/>
      <c r="C172" s="83"/>
    </row>
    <row r="173" spans="1:3" ht="15">
      <c r="A173" s="79"/>
      <c r="B173" s="94"/>
      <c r="C173" s="83"/>
    </row>
    <row r="174" spans="1:3" ht="15">
      <c r="A174" s="79"/>
      <c r="B174" s="94"/>
      <c r="C174" s="83"/>
    </row>
    <row r="175" spans="1:3" ht="15">
      <c r="A175" s="79"/>
      <c r="B175" s="94"/>
      <c r="C175" s="83"/>
    </row>
    <row r="176" spans="1:3" ht="15">
      <c r="A176" s="79"/>
      <c r="B176" s="94"/>
      <c r="C176" s="83"/>
    </row>
    <row r="177" spans="1:3" ht="15">
      <c r="A177" s="79"/>
      <c r="B177" s="94"/>
      <c r="C177" s="83"/>
    </row>
    <row r="178" spans="1:3" ht="15">
      <c r="A178" s="79"/>
      <c r="B178" s="94"/>
      <c r="C178" s="83"/>
    </row>
    <row r="179" spans="1:3" ht="15">
      <c r="A179" s="79"/>
      <c r="B179" s="94"/>
      <c r="C179" s="83"/>
    </row>
    <row r="180" spans="1:3" ht="15">
      <c r="A180" s="79"/>
      <c r="B180" s="94"/>
      <c r="C180" s="83"/>
    </row>
    <row r="181" spans="1:3" ht="15">
      <c r="A181" s="79"/>
      <c r="B181" s="94"/>
      <c r="C181" s="83"/>
    </row>
    <row r="182" spans="1:3" ht="15">
      <c r="A182" s="79"/>
      <c r="B182" s="94"/>
      <c r="C182" s="83"/>
    </row>
    <row r="183" spans="1:3" ht="15">
      <c r="A183" s="80" t="s">
        <v>7</v>
      </c>
      <c r="B183" s="94"/>
      <c r="C183" s="83"/>
    </row>
    <row r="184" spans="1:3" ht="15">
      <c r="A184" s="76"/>
      <c r="B184" s="94"/>
      <c r="C184" s="83"/>
    </row>
    <row r="185" spans="1:3" ht="15">
      <c r="A185" s="76"/>
      <c r="B185" s="94"/>
      <c r="C185" s="83"/>
    </row>
    <row r="186" spans="1:3" ht="15">
      <c r="A186" s="76"/>
      <c r="B186" s="94"/>
      <c r="C186" s="83"/>
    </row>
    <row r="187" spans="1:3" ht="15">
      <c r="A187" s="76"/>
      <c r="B187" s="94"/>
      <c r="C187" s="83"/>
    </row>
    <row r="188" spans="1:3" ht="15">
      <c r="A188" s="76"/>
      <c r="B188" s="94"/>
      <c r="C188" s="83"/>
    </row>
    <row r="189" spans="1:3" ht="15">
      <c r="A189" s="75">
        <v>7</v>
      </c>
      <c r="B189" s="94"/>
      <c r="C189" s="95"/>
    </row>
    <row r="190" spans="1:3" ht="15">
      <c r="A190" s="75">
        <f>SUM(A189)+1</f>
        <v>8</v>
      </c>
      <c r="B190" s="84"/>
      <c r="C190" s="95"/>
    </row>
    <row r="191" spans="1:3" ht="15">
      <c r="A191" s="75">
        <f>SUM(A190)+1</f>
        <v>9</v>
      </c>
      <c r="B191" s="84"/>
      <c r="C191" s="88"/>
    </row>
    <row r="192" spans="1:3" ht="15">
      <c r="A192" s="76">
        <f>SUM(A191)+1</f>
        <v>10</v>
      </c>
      <c r="B192" s="87"/>
      <c r="C192" s="88"/>
    </row>
    <row r="193" spans="1:3" ht="15">
      <c r="A193" s="75">
        <v>11</v>
      </c>
      <c r="B193" s="84"/>
      <c r="C193" s="83"/>
    </row>
    <row r="194" spans="1:3" ht="15">
      <c r="A194" s="81" t="s">
        <v>7</v>
      </c>
      <c r="B194" s="96"/>
      <c r="C194" s="97"/>
    </row>
    <row r="195" spans="1:3" ht="15">
      <c r="A195" s="82">
        <v>12</v>
      </c>
      <c r="B195" s="104"/>
      <c r="C195" s="83"/>
    </row>
  </sheetData>
  <sheetProtection/>
  <mergeCells count="7">
    <mergeCell ref="A87:B87"/>
    <mergeCell ref="A1:D1"/>
    <mergeCell ref="A20:D20"/>
    <mergeCell ref="A29:D29"/>
    <mergeCell ref="A34:D34"/>
    <mergeCell ref="A41:D41"/>
    <mergeCell ref="A82:B82"/>
  </mergeCells>
  <dataValidations count="1">
    <dataValidation type="list" allowBlank="1" showInputMessage="1" showErrorMessage="1" sqref="D72 D62 D52 D42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49">
      <selection activeCell="B69" sqref="B6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169669.85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169669.85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804302.28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744647.51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744647.51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744647.51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229324.62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229324.62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 customHeight="1">
      <c r="A31" s="19" t="s">
        <v>59</v>
      </c>
      <c r="B31" s="16" t="s">
        <v>52</v>
      </c>
      <c r="C31" s="8" t="s">
        <v>7</v>
      </c>
      <c r="D31" s="68" t="s">
        <v>274</v>
      </c>
    </row>
    <row r="32" spans="1:4" s="9" customFormat="1" ht="51" customHeight="1">
      <c r="A32" s="19" t="s">
        <v>60</v>
      </c>
      <c r="B32" s="16" t="s">
        <v>55</v>
      </c>
      <c r="C32" s="8" t="s">
        <v>7</v>
      </c>
      <c r="D32" s="68" t="s">
        <v>272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43560.8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43560.8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3518.74812967581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98771.26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90361.34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8409.92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122775.18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83871.3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60052.59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3518.74812967581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53527.56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48969.93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4557.63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53527.7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35517.92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25431.14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175.58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359305.74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328712.49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30593.25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v>343854.2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260045.74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131484.68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10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10971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1009645.8927</v>
      </c>
    </row>
    <row r="103" spans="1:4" ht="15" hidden="1">
      <c r="A103" s="24">
        <v>1</v>
      </c>
      <c r="B103" s="29" t="s">
        <v>155</v>
      </c>
      <c r="C103" s="30"/>
      <c r="D103" s="31">
        <v>105699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56348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6642.02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449629.1</v>
      </c>
    </row>
    <row r="114" spans="1:4" ht="45" hidden="1">
      <c r="A114" s="44" t="s">
        <v>7</v>
      </c>
      <c r="B114" s="45" t="s">
        <v>165</v>
      </c>
      <c r="C114" s="46"/>
      <c r="D114" s="47">
        <v>273579</v>
      </c>
    </row>
    <row r="115" spans="1:4" ht="15" hidden="1">
      <c r="A115" s="48" t="s">
        <v>7</v>
      </c>
      <c r="B115" s="49" t="s">
        <v>166</v>
      </c>
      <c r="C115" s="34"/>
      <c r="D115" s="31">
        <v>84536</v>
      </c>
    </row>
    <row r="116" spans="1:4" ht="15" hidden="1">
      <c r="A116" s="48" t="s">
        <v>7</v>
      </c>
      <c r="B116" s="49" t="s">
        <v>167</v>
      </c>
      <c r="C116" s="34"/>
      <c r="D116" s="31">
        <v>19822.92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5983</v>
      </c>
    </row>
    <row r="118" spans="1:4" ht="15" hidden="1">
      <c r="A118" s="48"/>
      <c r="B118" s="49" t="s">
        <v>248</v>
      </c>
      <c r="C118" s="34"/>
      <c r="D118" s="31">
        <v>939</v>
      </c>
    </row>
    <row r="119" spans="1:4" ht="15" hidden="1">
      <c r="A119" s="48"/>
      <c r="B119" s="49" t="s">
        <v>249</v>
      </c>
      <c r="C119" s="34"/>
      <c r="D119" s="31">
        <v>5044</v>
      </c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17240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32166.18</v>
      </c>
    </row>
    <row r="126" spans="1:4" ht="15" hidden="1">
      <c r="A126" s="48"/>
      <c r="B126" s="49" t="s">
        <v>250</v>
      </c>
      <c r="C126" s="34"/>
      <c r="D126" s="31">
        <v>200.73</v>
      </c>
    </row>
    <row r="127" spans="1:4" ht="15" hidden="1">
      <c r="A127" s="48"/>
      <c r="B127" s="49" t="s">
        <v>251</v>
      </c>
      <c r="C127" s="34"/>
      <c r="D127" s="31">
        <v>30049.25</v>
      </c>
    </row>
    <row r="128" spans="1:4" ht="15" hidden="1">
      <c r="A128" s="48"/>
      <c r="B128" s="49" t="s">
        <v>268</v>
      </c>
      <c r="C128" s="34"/>
      <c r="D128" s="31">
        <v>1916.2</v>
      </c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16302</v>
      </c>
    </row>
    <row r="137" spans="1:4" ht="15" hidden="1">
      <c r="A137" s="48"/>
      <c r="B137" s="51" t="s">
        <v>172</v>
      </c>
      <c r="C137" s="34"/>
      <c r="D137" s="31">
        <v>1243</v>
      </c>
    </row>
    <row r="138" spans="1:4" ht="15" hidden="1">
      <c r="A138" s="48"/>
      <c r="B138" s="51" t="s">
        <v>173</v>
      </c>
      <c r="C138" s="34"/>
      <c r="D138" s="31">
        <v>3747</v>
      </c>
    </row>
    <row r="139" spans="1:4" ht="15" hidden="1">
      <c r="A139" s="48"/>
      <c r="B139" s="51" t="s">
        <v>174</v>
      </c>
      <c r="C139" s="34"/>
      <c r="D139" s="31">
        <v>2426</v>
      </c>
    </row>
    <row r="140" spans="1:4" ht="15" hidden="1">
      <c r="A140" s="48"/>
      <c r="B140" s="51" t="s">
        <v>175</v>
      </c>
      <c r="C140" s="34"/>
      <c r="D140" s="31">
        <v>821</v>
      </c>
    </row>
    <row r="141" spans="1:4" ht="15" hidden="1">
      <c r="A141" s="48"/>
      <c r="B141" s="51" t="s">
        <v>176</v>
      </c>
      <c r="C141" s="34"/>
      <c r="D141" s="31">
        <v>8065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31885.92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109000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1162.94</v>
      </c>
    </row>
    <row r="146" spans="1:4" ht="15" hidden="1">
      <c r="A146" s="24">
        <v>11</v>
      </c>
      <c r="B146" s="29" t="s">
        <v>181</v>
      </c>
      <c r="C146" s="30"/>
      <c r="D146" s="31">
        <f>D147+9744+56011+100607</f>
        <v>244428.9127</v>
      </c>
    </row>
    <row r="147" spans="1:4" ht="30" hidden="1">
      <c r="A147" s="25" t="s">
        <v>182</v>
      </c>
      <c r="B147" s="54" t="s">
        <v>183</v>
      </c>
      <c r="C147" s="55"/>
      <c r="D147" s="72">
        <f>70*78.5*12+(744647.51+468043.76)*0.01</f>
        <v>78066.9127</v>
      </c>
    </row>
    <row r="148" spans="1:4" ht="30" hidden="1">
      <c r="A148" s="56">
        <v>12</v>
      </c>
      <c r="B148" s="57" t="s">
        <v>184</v>
      </c>
      <c r="C148" s="30"/>
      <c r="D148" s="31">
        <v>4850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0" sqref="B1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245809.04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245809.04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103180.02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59626.39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59626.39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59626.39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289362.67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289362.67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162673.28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162673.28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232186.16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232186.16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1785.6714153561518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48257.77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31574.7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55724.61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48257.77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58631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-2603.17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1785.6714153561518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26223.95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17158.13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30281.54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26223.95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34827.7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-1546.32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75.65171869771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126592.56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82828.57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146180.01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126592.56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129031.95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6013.58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19720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153756.8679</v>
      </c>
    </row>
    <row r="103" spans="1:4" ht="15" hidden="1">
      <c r="A103" s="24">
        <v>1</v>
      </c>
      <c r="B103" s="29" t="s">
        <v>155</v>
      </c>
      <c r="C103" s="30"/>
      <c r="D103" s="31">
        <v>13426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7172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65358.67</v>
      </c>
    </row>
    <row r="114" spans="1:4" ht="45" hidden="1">
      <c r="A114" s="44" t="s">
        <v>7</v>
      </c>
      <c r="B114" s="45" t="s">
        <v>165</v>
      </c>
      <c r="C114" s="46"/>
      <c r="D114" s="47">
        <v>44398</v>
      </c>
    </row>
    <row r="115" spans="1:4" ht="15" hidden="1">
      <c r="A115" s="48" t="s">
        <v>7</v>
      </c>
      <c r="B115" s="49" t="s">
        <v>166</v>
      </c>
      <c r="C115" s="34"/>
      <c r="D115" s="31">
        <v>13719</v>
      </c>
    </row>
    <row r="116" spans="1:4" ht="15" hidden="1">
      <c r="A116" s="48" t="s">
        <v>7</v>
      </c>
      <c r="B116" s="49" t="s">
        <v>167</v>
      </c>
      <c r="C116" s="34"/>
      <c r="D116" s="31">
        <v>1020.67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152</v>
      </c>
    </row>
    <row r="118" spans="1:4" ht="15" hidden="1">
      <c r="A118" s="48"/>
      <c r="B118" s="49" t="s">
        <v>248</v>
      </c>
      <c r="C118" s="34"/>
      <c r="D118" s="31">
        <v>152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3230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2839</v>
      </c>
    </row>
    <row r="137" spans="1:4" ht="15" hidden="1">
      <c r="A137" s="48"/>
      <c r="B137" s="51" t="s">
        <v>172</v>
      </c>
      <c r="C137" s="34"/>
      <c r="D137" s="31">
        <v>233</v>
      </c>
    </row>
    <row r="138" spans="1:4" ht="15" hidden="1">
      <c r="A138" s="48"/>
      <c r="B138" s="51" t="s">
        <v>173</v>
      </c>
      <c r="C138" s="34"/>
      <c r="D138" s="31">
        <v>702</v>
      </c>
    </row>
    <row r="139" spans="1:4" ht="15" hidden="1">
      <c r="A139" s="48"/>
      <c r="B139" s="51" t="s">
        <v>174</v>
      </c>
      <c r="C139" s="34"/>
      <c r="D139" s="31">
        <v>443</v>
      </c>
    </row>
    <row r="140" spans="1:4" ht="15" hidden="1">
      <c r="A140" s="48"/>
      <c r="B140" s="51" t="s">
        <v>175</v>
      </c>
      <c r="C140" s="34"/>
      <c r="D140" s="31">
        <v>143</v>
      </c>
    </row>
    <row r="141" spans="1:4" ht="15" hidden="1">
      <c r="A141" s="48"/>
      <c r="B141" s="51" t="s">
        <v>176</v>
      </c>
      <c r="C141" s="34"/>
      <c r="D141" s="31">
        <v>1318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2786.09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20420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39.3</v>
      </c>
    </row>
    <row r="146" spans="1:4" ht="15" hidden="1">
      <c r="A146" s="24">
        <v>11</v>
      </c>
      <c r="B146" s="29" t="s">
        <v>181</v>
      </c>
      <c r="C146" s="30"/>
      <c r="D146" s="31">
        <f>D147+1673+10493+16378</f>
        <v>39875.8779</v>
      </c>
    </row>
    <row r="147" spans="1:4" ht="30" hidden="1">
      <c r="A147" s="25" t="s">
        <v>182</v>
      </c>
      <c r="B147" s="54" t="s">
        <v>183</v>
      </c>
      <c r="C147" s="55"/>
      <c r="D147" s="72">
        <f>10*78.5*12+(59626.39+131561.4)*0.01</f>
        <v>11331.8779</v>
      </c>
    </row>
    <row r="148" spans="1:4" ht="30" hidden="1">
      <c r="A148" s="56">
        <v>12</v>
      </c>
      <c r="B148" s="57" t="s">
        <v>184</v>
      </c>
      <c r="C148" s="30"/>
      <c r="D148" s="31">
        <v>909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80499.62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80499.62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154311.96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205837.72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205837.72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205837.72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28973.859999999986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28973.859999999986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5">
      <c r="A26" s="6"/>
      <c r="B26" s="7" t="s">
        <v>50</v>
      </c>
      <c r="C26" s="18"/>
      <c r="D26" s="67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68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68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68">
        <v>0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84373.01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84373.01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83540.2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83540.2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65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2682.6841813135984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72499.54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72699.98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20105.88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72499.54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88083.65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-3910.84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2682.6841813135984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39410.4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39519.36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10929.46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39410.4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52340.46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-2323.87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113.14157144906058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189326.58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189850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52504.86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189326.58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192974.82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8993.67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9982</v>
      </c>
    </row>
    <row r="99" spans="1:2" ht="15" hidden="1">
      <c r="A99" s="22" t="s">
        <v>150</v>
      </c>
      <c r="B99" s="23" t="s">
        <v>151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27"/>
      <c r="D102" s="28">
        <f>D103+D104+D105+D106+D107+D113+D142+D143+D144+D145+D146+D148</f>
        <v>238196.2205</v>
      </c>
    </row>
    <row r="103" spans="1:4" ht="15" hidden="1">
      <c r="A103" s="24">
        <v>1</v>
      </c>
      <c r="B103" s="29" t="s">
        <v>155</v>
      </c>
      <c r="C103" s="30"/>
      <c r="D103" s="31">
        <v>20079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10726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7491.35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160</v>
      </c>
      <c r="C108" s="34"/>
      <c r="D108" s="31"/>
    </row>
    <row r="109" spans="1:4" ht="15" hidden="1">
      <c r="A109" s="24"/>
      <c r="B109" s="37" t="s">
        <v>161</v>
      </c>
      <c r="C109" s="34"/>
      <c r="D109" s="31"/>
    </row>
    <row r="110" spans="1:4" ht="15" hidden="1">
      <c r="A110" s="24"/>
      <c r="B110" s="37" t="s">
        <v>162</v>
      </c>
      <c r="C110" s="34"/>
      <c r="D110" s="31"/>
    </row>
    <row r="111" spans="1:4" ht="15" hidden="1">
      <c r="A111" s="24" t="s">
        <v>7</v>
      </c>
      <c r="B111" s="38" t="s">
        <v>163</v>
      </c>
      <c r="C111" s="34"/>
      <c r="D111" s="31"/>
    </row>
    <row r="112" spans="1:4" ht="15" hidden="1">
      <c r="A112" s="39" t="s">
        <v>7</v>
      </c>
      <c r="B112" s="40" t="s">
        <v>203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93060.72</v>
      </c>
    </row>
    <row r="114" spans="1:4" ht="45" hidden="1">
      <c r="A114" s="44" t="s">
        <v>7</v>
      </c>
      <c r="B114" s="45" t="s">
        <v>165</v>
      </c>
      <c r="C114" s="46"/>
      <c r="D114" s="47">
        <v>62617</v>
      </c>
    </row>
    <row r="115" spans="1:4" ht="15" hidden="1">
      <c r="A115" s="48" t="s">
        <v>7</v>
      </c>
      <c r="B115" s="49" t="s">
        <v>166</v>
      </c>
      <c r="C115" s="34"/>
      <c r="D115" s="31">
        <v>19349</v>
      </c>
    </row>
    <row r="116" spans="1:4" ht="15" hidden="1">
      <c r="A116" s="48" t="s">
        <v>7</v>
      </c>
      <c r="B116" s="49" t="s">
        <v>167</v>
      </c>
      <c r="C116" s="34"/>
      <c r="D116" s="31">
        <v>1790.72</v>
      </c>
    </row>
    <row r="117" spans="1:4" ht="15" hidden="1">
      <c r="A117" s="48" t="s">
        <v>7</v>
      </c>
      <c r="B117" s="49" t="s">
        <v>168</v>
      </c>
      <c r="C117" s="34"/>
      <c r="D117" s="31">
        <f>SUM(D118:D123)</f>
        <v>227</v>
      </c>
    </row>
    <row r="118" spans="1:4" ht="15" hidden="1">
      <c r="A118" s="48"/>
      <c r="B118" s="49" t="s">
        <v>248</v>
      </c>
      <c r="C118" s="34"/>
      <c r="D118" s="31">
        <v>227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169</v>
      </c>
      <c r="C124" s="34"/>
      <c r="D124" s="31">
        <v>4830</v>
      </c>
    </row>
    <row r="125" spans="1:4" ht="15" hidden="1">
      <c r="A125" s="48" t="s">
        <v>7</v>
      </c>
      <c r="B125" s="49" t="s">
        <v>170</v>
      </c>
      <c r="C125" s="34"/>
      <c r="D125" s="31">
        <f>SUM(D126:D135)</f>
        <v>0</v>
      </c>
    </row>
    <row r="126" spans="1:4" ht="15" hidden="1">
      <c r="A126" s="48"/>
      <c r="B126" s="49"/>
      <c r="C126" s="34"/>
      <c r="D126" s="31"/>
    </row>
    <row r="127" spans="1:4" ht="15" hidden="1">
      <c r="A127" s="48"/>
      <c r="B127" s="49"/>
      <c r="C127" s="34"/>
      <c r="D127" s="31"/>
    </row>
    <row r="128" spans="1:4" ht="15" hidden="1">
      <c r="A128" s="48"/>
      <c r="B128" s="49"/>
      <c r="C128" s="34"/>
      <c r="D128" s="31"/>
    </row>
    <row r="129" spans="1:4" ht="15" hidden="1">
      <c r="A129" s="48"/>
      <c r="B129" s="49"/>
      <c r="C129" s="34"/>
      <c r="D129" s="31"/>
    </row>
    <row r="130" spans="1:4" ht="15" hidden="1">
      <c r="A130" s="48"/>
      <c r="B130" s="49"/>
      <c r="C130" s="34"/>
      <c r="D130" s="31"/>
    </row>
    <row r="131" spans="1:4" ht="15" hidden="1">
      <c r="A131" s="48"/>
      <c r="B131" s="49"/>
      <c r="C131" s="34"/>
      <c r="D131" s="31"/>
    </row>
    <row r="132" spans="1:4" ht="15" hidden="1">
      <c r="A132" s="48"/>
      <c r="B132" s="49"/>
      <c r="C132" s="34"/>
      <c r="D132" s="31"/>
    </row>
    <row r="133" spans="1:4" ht="15" hidden="1">
      <c r="A133" s="48"/>
      <c r="B133" s="49"/>
      <c r="C133" s="34"/>
      <c r="D133" s="31"/>
    </row>
    <row r="134" spans="1:4" ht="15" hidden="1">
      <c r="A134" s="48"/>
      <c r="B134" s="49"/>
      <c r="C134" s="34"/>
      <c r="D134" s="31"/>
    </row>
    <row r="135" spans="1:4" ht="15" hidden="1">
      <c r="A135" s="48"/>
      <c r="B135" s="49"/>
      <c r="C135" s="34"/>
      <c r="D135" s="31"/>
    </row>
    <row r="136" spans="1:4" ht="15" hidden="1">
      <c r="A136" s="48" t="s">
        <v>7</v>
      </c>
      <c r="B136" s="50" t="s">
        <v>171</v>
      </c>
      <c r="C136" s="34"/>
      <c r="D136" s="31">
        <f>SUM(D137:D141)</f>
        <v>4247</v>
      </c>
    </row>
    <row r="137" spans="1:4" ht="15" hidden="1">
      <c r="A137" s="48"/>
      <c r="B137" s="51" t="s">
        <v>172</v>
      </c>
      <c r="C137" s="34"/>
      <c r="D137" s="31">
        <v>348</v>
      </c>
    </row>
    <row r="138" spans="1:4" ht="15" hidden="1">
      <c r="A138" s="48"/>
      <c r="B138" s="51" t="s">
        <v>173</v>
      </c>
      <c r="C138" s="34"/>
      <c r="D138" s="31">
        <v>1050</v>
      </c>
    </row>
    <row r="139" spans="1:4" ht="15" hidden="1">
      <c r="A139" s="48"/>
      <c r="B139" s="51" t="s">
        <v>174</v>
      </c>
      <c r="C139" s="34"/>
      <c r="D139" s="31">
        <v>663</v>
      </c>
    </row>
    <row r="140" spans="1:4" ht="15" hidden="1">
      <c r="A140" s="48"/>
      <c r="B140" s="51" t="s">
        <v>175</v>
      </c>
      <c r="C140" s="34"/>
      <c r="D140" s="31">
        <v>214</v>
      </c>
    </row>
    <row r="141" spans="1:4" ht="15" hidden="1">
      <c r="A141" s="48"/>
      <c r="B141" s="51" t="s">
        <v>176</v>
      </c>
      <c r="C141" s="34"/>
      <c r="D141" s="31">
        <v>1972</v>
      </c>
    </row>
    <row r="142" spans="1:4" ht="15" hidden="1">
      <c r="A142" s="24">
        <v>7</v>
      </c>
      <c r="B142" s="29" t="s">
        <v>177</v>
      </c>
      <c r="C142" s="52"/>
      <c r="D142" s="31">
        <v>7479.34</v>
      </c>
    </row>
    <row r="143" spans="1:4" ht="15" hidden="1">
      <c r="A143" s="24">
        <f>SUM(A142)+1</f>
        <v>8</v>
      </c>
      <c r="B143" s="29" t="s">
        <v>178</v>
      </c>
      <c r="C143" s="52"/>
      <c r="D143" s="31">
        <v>4561.3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30539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60.44</v>
      </c>
    </row>
    <row r="146" spans="1:4" ht="15" hidden="1">
      <c r="A146" s="24">
        <v>11</v>
      </c>
      <c r="B146" s="29" t="s">
        <v>181</v>
      </c>
      <c r="C146" s="30"/>
      <c r="D146" s="31">
        <f>D147+2502+15693+24494</f>
        <v>62840.0705</v>
      </c>
    </row>
    <row r="147" spans="1:4" ht="30" hidden="1">
      <c r="A147" s="25" t="s">
        <v>182</v>
      </c>
      <c r="B147" s="54" t="s">
        <v>183</v>
      </c>
      <c r="C147" s="55"/>
      <c r="D147" s="72">
        <f>16*78.5*12+(205837.72+302069.33)*0.01</f>
        <v>20151.0705</v>
      </c>
    </row>
    <row r="148" spans="1:4" ht="30" hidden="1">
      <c r="A148" s="56">
        <v>12</v>
      </c>
      <c r="B148" s="57" t="s">
        <v>184</v>
      </c>
      <c r="C148" s="30"/>
      <c r="D148" s="31">
        <v>1359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4" sqref="B14"/>
    </sheetView>
  </sheetViews>
  <sheetFormatPr defaultColWidth="9.140625" defaultRowHeight="15"/>
  <cols>
    <col min="1" max="1" width="5.8515625" style="2" customWidth="1"/>
    <col min="2" max="2" width="60.28125" style="3" customWidth="1"/>
    <col min="3" max="3" width="8.28125" style="1" customWidth="1"/>
    <col min="4" max="4" width="24.140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3898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f>D8</f>
        <v>3898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107791.31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86314.77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86314.77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86314.77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25374.539999999994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25374.539999999994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68" t="s">
        <v>273</v>
      </c>
    </row>
    <row r="32" spans="1:4" s="9" customFormat="1" ht="38.25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15614.54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15614.54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12.75" customHeight="1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869.4387990762125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22588.02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26116.99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22588.02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27443.42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-1218.46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869.4387990762125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12153.96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14052.8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12153.96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16141.52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-716.67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40.43050517451991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65202.68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75389.42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65202.68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66459.11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3097.35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7248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177056.6297</v>
      </c>
    </row>
    <row r="103" spans="1:4" ht="15" hidden="1">
      <c r="A103" s="24">
        <v>1</v>
      </c>
      <c r="B103" s="29" t="s">
        <v>155</v>
      </c>
      <c r="C103" s="30"/>
      <c r="D103" s="31">
        <v>13980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7468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3769.93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81076.43999999999</v>
      </c>
    </row>
    <row r="114" spans="1:4" ht="45" hidden="1">
      <c r="A114" s="44" t="s">
        <v>7</v>
      </c>
      <c r="B114" s="45" t="s">
        <v>165</v>
      </c>
      <c r="C114" s="46"/>
      <c r="D114" s="47">
        <v>48091</v>
      </c>
    </row>
    <row r="115" spans="1:4" ht="15" hidden="1">
      <c r="A115" s="48" t="s">
        <v>7</v>
      </c>
      <c r="B115" s="49" t="s">
        <v>190</v>
      </c>
      <c r="C115" s="34"/>
      <c r="D115" s="31">
        <v>14860</v>
      </c>
    </row>
    <row r="116" spans="1:4" ht="15" hidden="1">
      <c r="A116" s="48" t="s">
        <v>7</v>
      </c>
      <c r="B116" s="49" t="s">
        <v>191</v>
      </c>
      <c r="C116" s="34"/>
      <c r="D116" s="31">
        <v>1658.74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158</v>
      </c>
    </row>
    <row r="118" spans="1:4" ht="15" hidden="1">
      <c r="A118" s="48"/>
      <c r="B118" s="49" t="s">
        <v>248</v>
      </c>
      <c r="C118" s="34"/>
      <c r="D118" s="31">
        <v>158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3363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9988.7</v>
      </c>
    </row>
    <row r="126" spans="1:4" ht="15" hidden="1">
      <c r="A126" s="48"/>
      <c r="B126" s="49" t="s">
        <v>250</v>
      </c>
      <c r="C126" s="34"/>
      <c r="D126" s="31">
        <v>233.59</v>
      </c>
    </row>
    <row r="127" spans="1:4" ht="15" hidden="1">
      <c r="A127" s="48"/>
      <c r="B127" s="107" t="s">
        <v>251</v>
      </c>
      <c r="C127" s="34"/>
      <c r="D127" s="31">
        <v>9755.11</v>
      </c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2957</v>
      </c>
    </row>
    <row r="137" spans="1:4" ht="15" hidden="1">
      <c r="A137" s="32"/>
      <c r="B137" s="51" t="s">
        <v>196</v>
      </c>
      <c r="C137" s="30"/>
      <c r="D137" s="31">
        <v>242</v>
      </c>
    </row>
    <row r="138" spans="1:4" ht="15" hidden="1">
      <c r="A138" s="32"/>
      <c r="B138" s="51" t="s">
        <v>197</v>
      </c>
      <c r="C138" s="30"/>
      <c r="D138" s="31">
        <v>731</v>
      </c>
    </row>
    <row r="139" spans="1:4" ht="15" hidden="1">
      <c r="A139" s="32"/>
      <c r="B139" s="51" t="s">
        <v>198</v>
      </c>
      <c r="C139" s="30"/>
      <c r="D139" s="31">
        <v>462</v>
      </c>
    </row>
    <row r="140" spans="1:4" ht="15" hidden="1">
      <c r="A140" s="32"/>
      <c r="B140" s="51" t="s">
        <v>199</v>
      </c>
      <c r="C140" s="30"/>
      <c r="D140" s="31">
        <v>149</v>
      </c>
    </row>
    <row r="141" spans="1:4" ht="15" hidden="1">
      <c r="A141" s="32"/>
      <c r="B141" s="51" t="s">
        <v>200</v>
      </c>
      <c r="C141" s="30"/>
      <c r="D141" s="31">
        <v>1373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3582.31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21262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44.21</v>
      </c>
    </row>
    <row r="146" spans="1:4" ht="15" hidden="1">
      <c r="A146" s="24">
        <v>11</v>
      </c>
      <c r="B146" s="29" t="s">
        <v>201</v>
      </c>
      <c r="C146" s="30"/>
      <c r="D146" s="31">
        <f>D147+1742+10926+17053</f>
        <v>44927.7397</v>
      </c>
    </row>
    <row r="147" spans="1:4" ht="27.75" hidden="1">
      <c r="A147" s="25" t="s">
        <v>7</v>
      </c>
      <c r="B147" s="63" t="s">
        <v>202</v>
      </c>
      <c r="C147" s="55"/>
      <c r="D147" s="72">
        <f>14*78.5*12+(86314.77+115559.2)*0.01</f>
        <v>15206.7397</v>
      </c>
    </row>
    <row r="148" spans="1:4" ht="30" hidden="1">
      <c r="A148" s="56">
        <v>12</v>
      </c>
      <c r="B148" s="57" t="s">
        <v>184</v>
      </c>
      <c r="C148" s="30"/>
      <c r="D148" s="31">
        <v>946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7.7109375" style="1" customWidth="1"/>
    <col min="4" max="4" width="25.8515625" style="64" customWidth="1"/>
    <col min="5" max="16384" width="9.140625" style="1" customWidth="1"/>
  </cols>
  <sheetData>
    <row r="1" spans="1:4" ht="16.5" customHeight="1">
      <c r="A1" s="121" t="s">
        <v>0</v>
      </c>
      <c r="B1" s="121"/>
      <c r="C1" s="121"/>
      <c r="D1" s="121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5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119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119">
        <v>42369</v>
      </c>
    </row>
    <row r="7" spans="1:4" s="9" customFormat="1" ht="29.25" customHeight="1">
      <c r="A7" s="122" t="s">
        <v>13</v>
      </c>
      <c r="B7" s="122"/>
      <c r="C7" s="122"/>
      <c r="D7" s="122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6">
        <v>99269.59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6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6">
        <v>99269.59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153451.62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-38035.25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-38035.25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D16</f>
        <v>-38035.25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D8+D11-D16</f>
        <v>290756.45999999996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290756.45999999996</v>
      </c>
    </row>
    <row r="25" spans="1:4" s="9" customFormat="1" ht="29.25" customHeight="1">
      <c r="A25" s="120" t="s">
        <v>49</v>
      </c>
      <c r="B25" s="120"/>
      <c r="C25" s="120"/>
      <c r="D25" s="120"/>
    </row>
    <row r="26" spans="1:4" s="9" customFormat="1" ht="16.5" customHeight="1">
      <c r="A26" s="6"/>
      <c r="B26" s="7" t="s">
        <v>50</v>
      </c>
      <c r="C26" s="18"/>
      <c r="D26" s="67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6.5" customHeight="1">
      <c r="A31" s="19" t="s">
        <v>59</v>
      </c>
      <c r="B31" s="16" t="s">
        <v>52</v>
      </c>
      <c r="C31" s="8" t="s">
        <v>7</v>
      </c>
      <c r="D31" s="68" t="s">
        <v>251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68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68" t="s">
        <v>271</v>
      </c>
    </row>
    <row r="34" spans="1:4" s="9" customFormat="1" ht="16.5" customHeight="1">
      <c r="A34" s="120" t="s">
        <v>62</v>
      </c>
      <c r="B34" s="120"/>
      <c r="C34" s="120"/>
      <c r="D34" s="120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20" t="s">
        <v>72</v>
      </c>
      <c r="B39" s="120"/>
      <c r="C39" s="120"/>
      <c r="D39" s="120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127000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127000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20" t="s">
        <v>81</v>
      </c>
      <c r="B46" s="120"/>
      <c r="C46" s="120"/>
      <c r="D46" s="120"/>
    </row>
    <row r="47" spans="1:4" s="9" customFormat="1" ht="28.5">
      <c r="A47" s="6" t="s">
        <v>82</v>
      </c>
      <c r="B47" s="16" t="s">
        <v>83</v>
      </c>
      <c r="C47" s="8" t="s">
        <v>7</v>
      </c>
      <c r="D47" s="6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D50/25.98</f>
        <v>1365.8729792147806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35485.38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66314.2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35485.38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43113.13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-1914.19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69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69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0">
        <f>D49</f>
        <v>1365.8729792147806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19093.75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35681.93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19093.75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25358.17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-1125.88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69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1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D80/1612.71</f>
        <v>56.80108637014714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1">
        <v>91603.68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1">
        <v>171186.09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1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1">
        <f>D80</f>
        <v>91603.68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1">
        <v>93368.84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1">
        <v>4351.49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1">
        <v>0</v>
      </c>
    </row>
    <row r="87" spans="1:4" s="9" customFormat="1" ht="15.75" customHeight="1">
      <c r="A87" s="120" t="s">
        <v>138</v>
      </c>
      <c r="B87" s="120"/>
      <c r="C87" s="120"/>
      <c r="D87" s="120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20" t="s">
        <v>143</v>
      </c>
      <c r="B92" s="120"/>
      <c r="C92" s="120"/>
      <c r="D92" s="120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09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09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8251</v>
      </c>
    </row>
    <row r="99" spans="1:2" ht="15" hidden="1">
      <c r="A99" s="22" t="s">
        <v>150</v>
      </c>
      <c r="B99" s="58" t="s">
        <v>185</v>
      </c>
    </row>
    <row r="100" ht="15" hidden="1"/>
    <row r="101" spans="1:4" ht="25.5" hidden="1">
      <c r="A101" s="24" t="s">
        <v>1</v>
      </c>
      <c r="B101" s="25" t="s">
        <v>152</v>
      </c>
      <c r="C101" s="24"/>
      <c r="D101" s="70" t="s">
        <v>153</v>
      </c>
    </row>
    <row r="102" spans="1:4" ht="15.75" hidden="1">
      <c r="A102" s="24"/>
      <c r="B102" s="26" t="s">
        <v>154</v>
      </c>
      <c r="C102" s="59"/>
      <c r="D102" s="28">
        <f>SUM(D103+D104+D105+D106+D107+D113+D142+D143+D144+D145+D146+D148)</f>
        <v>253689.04559999998</v>
      </c>
    </row>
    <row r="103" spans="1:4" ht="15" hidden="1">
      <c r="A103" s="24">
        <v>1</v>
      </c>
      <c r="B103" s="29" t="s">
        <v>155</v>
      </c>
      <c r="C103" s="30"/>
      <c r="D103" s="31">
        <v>20162</v>
      </c>
    </row>
    <row r="104" spans="1:4" ht="15" hidden="1">
      <c r="A104" s="24">
        <f>SUM(A103)+1</f>
        <v>2</v>
      </c>
      <c r="B104" s="29" t="s">
        <v>156</v>
      </c>
      <c r="C104" s="30"/>
      <c r="D104" s="31">
        <v>10771</v>
      </c>
    </row>
    <row r="105" spans="1:4" ht="15" hidden="1">
      <c r="A105" s="32">
        <f>SUM(A104)+1</f>
        <v>3</v>
      </c>
      <c r="B105" s="33" t="s">
        <v>157</v>
      </c>
      <c r="C105" s="34"/>
      <c r="D105" s="35">
        <v>6110.35</v>
      </c>
    </row>
    <row r="106" spans="1:4" ht="15" hidden="1">
      <c r="A106" s="24">
        <f>SUM(A105)+1</f>
        <v>4</v>
      </c>
      <c r="B106" s="29" t="s">
        <v>158</v>
      </c>
      <c r="C106" s="34"/>
      <c r="D106" s="31">
        <v>0</v>
      </c>
    </row>
    <row r="107" spans="1:4" ht="15" hidden="1">
      <c r="A107" s="24">
        <f>SUM(A106)+1</f>
        <v>5</v>
      </c>
      <c r="B107" s="29" t="s">
        <v>159</v>
      </c>
      <c r="C107" s="34"/>
      <c r="D107" s="31">
        <f>SUM(D109:D112)</f>
        <v>0</v>
      </c>
    </row>
    <row r="108" spans="1:4" ht="15" hidden="1">
      <c r="A108" s="24" t="s">
        <v>7</v>
      </c>
      <c r="B108" s="36" t="s">
        <v>186</v>
      </c>
      <c r="C108" s="34"/>
      <c r="D108" s="31"/>
    </row>
    <row r="109" spans="1:4" ht="15" hidden="1">
      <c r="A109" s="24"/>
      <c r="B109" s="37" t="s">
        <v>187</v>
      </c>
      <c r="C109" s="34"/>
      <c r="D109" s="31"/>
    </row>
    <row r="110" spans="1:4" ht="15" hidden="1">
      <c r="A110" s="24"/>
      <c r="B110" s="37" t="s">
        <v>188</v>
      </c>
      <c r="C110" s="34"/>
      <c r="D110" s="31"/>
    </row>
    <row r="111" spans="1:4" ht="15" hidden="1">
      <c r="A111" s="24" t="s">
        <v>7</v>
      </c>
      <c r="B111" s="38" t="s">
        <v>189</v>
      </c>
      <c r="C111" s="34"/>
      <c r="D111" s="31"/>
    </row>
    <row r="112" spans="1:4" ht="15" hidden="1">
      <c r="A112" s="39" t="s">
        <v>7</v>
      </c>
      <c r="B112" s="40" t="s">
        <v>204</v>
      </c>
      <c r="C112" s="41"/>
      <c r="D112" s="71"/>
    </row>
    <row r="113" spans="1:4" ht="60" hidden="1">
      <c r="A113" s="24">
        <f>SUM(A107)+1</f>
        <v>6</v>
      </c>
      <c r="B113" s="42" t="s">
        <v>164</v>
      </c>
      <c r="C113" s="43"/>
      <c r="D113" s="31">
        <f>D114+D115+D116+D117+D124+D125+D136</f>
        <v>117336.48999999999</v>
      </c>
    </row>
    <row r="114" spans="1:4" ht="45" hidden="1">
      <c r="A114" s="44" t="s">
        <v>7</v>
      </c>
      <c r="B114" s="45" t="s">
        <v>165</v>
      </c>
      <c r="C114" s="46"/>
      <c r="D114" s="47">
        <v>66594</v>
      </c>
    </row>
    <row r="115" spans="1:4" ht="15" hidden="1">
      <c r="A115" s="48" t="s">
        <v>7</v>
      </c>
      <c r="B115" s="49" t="s">
        <v>190</v>
      </c>
      <c r="C115" s="34"/>
      <c r="D115" s="31">
        <v>20578</v>
      </c>
    </row>
    <row r="116" spans="1:4" ht="15" hidden="1">
      <c r="A116" s="48" t="s">
        <v>7</v>
      </c>
      <c r="B116" s="49" t="s">
        <v>191</v>
      </c>
      <c r="C116" s="34"/>
      <c r="D116" s="31">
        <v>1503.15</v>
      </c>
    </row>
    <row r="117" spans="1:4" ht="15" hidden="1">
      <c r="A117" s="48" t="s">
        <v>7</v>
      </c>
      <c r="B117" s="49" t="s">
        <v>192</v>
      </c>
      <c r="C117" s="34"/>
      <c r="D117" s="31">
        <f>SUM(D118:D123)</f>
        <v>228</v>
      </c>
    </row>
    <row r="118" spans="1:4" ht="15" hidden="1">
      <c r="A118" s="48"/>
      <c r="B118" s="49" t="s">
        <v>248</v>
      </c>
      <c r="C118" s="34"/>
      <c r="D118" s="31">
        <v>228</v>
      </c>
    </row>
    <row r="119" spans="1:4" ht="15" hidden="1">
      <c r="A119" s="48"/>
      <c r="B119" s="49"/>
      <c r="C119" s="34"/>
      <c r="D119" s="31"/>
    </row>
    <row r="120" spans="1:4" ht="15" hidden="1">
      <c r="A120" s="48"/>
      <c r="B120" s="49"/>
      <c r="C120" s="34"/>
      <c r="D120" s="31"/>
    </row>
    <row r="121" spans="1:4" ht="15" hidden="1">
      <c r="A121" s="48"/>
      <c r="B121" s="49"/>
      <c r="C121" s="34"/>
      <c r="D121" s="31"/>
    </row>
    <row r="122" spans="1:4" ht="15" hidden="1">
      <c r="A122" s="48"/>
      <c r="B122" s="49"/>
      <c r="C122" s="34"/>
      <c r="D122" s="31"/>
    </row>
    <row r="123" spans="1:4" ht="15" hidden="1">
      <c r="A123" s="48"/>
      <c r="B123" s="49"/>
      <c r="C123" s="34"/>
      <c r="D123" s="31"/>
    </row>
    <row r="124" spans="1:4" ht="15" hidden="1">
      <c r="A124" s="48" t="s">
        <v>7</v>
      </c>
      <c r="B124" s="49" t="s">
        <v>193</v>
      </c>
      <c r="C124" s="34"/>
      <c r="D124" s="31">
        <v>4850</v>
      </c>
    </row>
    <row r="125" spans="1:4" ht="15" hidden="1">
      <c r="A125" s="48" t="s">
        <v>7</v>
      </c>
      <c r="B125" s="49" t="s">
        <v>194</v>
      </c>
      <c r="C125" s="34"/>
      <c r="D125" s="31">
        <f>SUM(D126:D135)</f>
        <v>19318.34</v>
      </c>
    </row>
    <row r="126" spans="1:4" ht="15" hidden="1">
      <c r="A126" s="48"/>
      <c r="B126" s="107" t="s">
        <v>251</v>
      </c>
      <c r="C126" s="34"/>
      <c r="D126" s="31">
        <v>19318.34</v>
      </c>
    </row>
    <row r="127" spans="1:4" ht="15" hidden="1">
      <c r="A127" s="48"/>
      <c r="B127" s="60"/>
      <c r="C127" s="34"/>
      <c r="D127" s="31"/>
    </row>
    <row r="128" spans="1:4" ht="15" hidden="1">
      <c r="A128" s="48"/>
      <c r="B128" s="60"/>
      <c r="C128" s="34"/>
      <c r="D128" s="31"/>
    </row>
    <row r="129" spans="1:4" ht="15" hidden="1">
      <c r="A129" s="48"/>
      <c r="B129" s="60"/>
      <c r="C129" s="34"/>
      <c r="D129" s="31"/>
    </row>
    <row r="130" spans="1:4" ht="15" hidden="1">
      <c r="A130" s="48"/>
      <c r="B130" s="60"/>
      <c r="C130" s="34"/>
      <c r="D130" s="31"/>
    </row>
    <row r="131" spans="1:4" ht="15" hidden="1">
      <c r="A131" s="48"/>
      <c r="B131" s="60"/>
      <c r="C131" s="34"/>
      <c r="D131" s="31"/>
    </row>
    <row r="132" spans="1:4" ht="15" hidden="1">
      <c r="A132" s="48"/>
      <c r="B132" s="60"/>
      <c r="C132" s="34"/>
      <c r="D132" s="31"/>
    </row>
    <row r="133" spans="1:4" ht="15" hidden="1">
      <c r="A133" s="48"/>
      <c r="B133" s="60"/>
      <c r="C133" s="34"/>
      <c r="D133" s="31"/>
    </row>
    <row r="134" spans="1:4" ht="15" hidden="1">
      <c r="A134" s="48"/>
      <c r="B134" s="60"/>
      <c r="C134" s="34"/>
      <c r="D134" s="31"/>
    </row>
    <row r="135" spans="1:4" ht="15" hidden="1">
      <c r="A135" s="48"/>
      <c r="B135" s="60"/>
      <c r="C135" s="34"/>
      <c r="D135" s="31"/>
    </row>
    <row r="136" spans="1:4" ht="15" hidden="1">
      <c r="A136" s="61" t="s">
        <v>7</v>
      </c>
      <c r="B136" s="62" t="s">
        <v>195</v>
      </c>
      <c r="C136" s="34"/>
      <c r="D136" s="31">
        <f>SUM(D137:D141)</f>
        <v>4265</v>
      </c>
    </row>
    <row r="137" spans="1:4" ht="15" hidden="1">
      <c r="A137" s="32"/>
      <c r="B137" s="51" t="s">
        <v>196</v>
      </c>
      <c r="C137" s="30"/>
      <c r="D137" s="31">
        <v>350</v>
      </c>
    </row>
    <row r="138" spans="1:4" ht="15" hidden="1">
      <c r="A138" s="32"/>
      <c r="B138" s="51" t="s">
        <v>197</v>
      </c>
      <c r="C138" s="30"/>
      <c r="D138" s="31">
        <v>1054</v>
      </c>
    </row>
    <row r="139" spans="1:4" ht="15" hidden="1">
      <c r="A139" s="32"/>
      <c r="B139" s="51" t="s">
        <v>198</v>
      </c>
      <c r="C139" s="30"/>
      <c r="D139" s="31">
        <v>666</v>
      </c>
    </row>
    <row r="140" spans="1:4" ht="15" hidden="1">
      <c r="A140" s="32"/>
      <c r="B140" s="51" t="s">
        <v>199</v>
      </c>
      <c r="C140" s="30"/>
      <c r="D140" s="31">
        <v>215</v>
      </c>
    </row>
    <row r="141" spans="1:4" ht="15" hidden="1">
      <c r="A141" s="32"/>
      <c r="B141" s="51" t="s">
        <v>200</v>
      </c>
      <c r="C141" s="30"/>
      <c r="D141" s="31">
        <v>1980</v>
      </c>
    </row>
    <row r="142" spans="1:4" ht="15" hidden="1">
      <c r="A142" s="24">
        <v>7</v>
      </c>
      <c r="B142" s="29" t="s">
        <v>177</v>
      </c>
      <c r="C142" s="52"/>
      <c r="D142" s="53"/>
    </row>
    <row r="143" spans="1:4" ht="15" hidden="1">
      <c r="A143" s="24">
        <f>SUM(A142)+1</f>
        <v>8</v>
      </c>
      <c r="B143" s="29" t="s">
        <v>178</v>
      </c>
      <c r="C143" s="52"/>
      <c r="D143" s="31">
        <v>5048.93</v>
      </c>
    </row>
    <row r="144" spans="1:4" ht="15" hidden="1">
      <c r="A144" s="24">
        <f>SUM(A143)+1</f>
        <v>9</v>
      </c>
      <c r="B144" s="29" t="s">
        <v>179</v>
      </c>
      <c r="C144" s="34"/>
      <c r="D144" s="31">
        <v>30665</v>
      </c>
    </row>
    <row r="145" spans="1:4" ht="15" hidden="1">
      <c r="A145" s="32">
        <f>SUM(A144)+1</f>
        <v>10</v>
      </c>
      <c r="B145" s="33" t="s">
        <v>180</v>
      </c>
      <c r="C145" s="34"/>
      <c r="D145" s="31">
        <v>59.8</v>
      </c>
    </row>
    <row r="146" spans="1:4" ht="15" hidden="1">
      <c r="A146" s="24">
        <v>11</v>
      </c>
      <c r="B146" s="29" t="s">
        <v>201</v>
      </c>
      <c r="C146" s="30"/>
      <c r="D146" s="31">
        <f>D147+2512+15757+24595</f>
        <v>62171.475600000005</v>
      </c>
    </row>
    <row r="147" spans="1:4" ht="27.75" hidden="1">
      <c r="A147" s="25" t="s">
        <v>7</v>
      </c>
      <c r="B147" s="63" t="s">
        <v>202</v>
      </c>
      <c r="C147" s="55"/>
      <c r="D147" s="72">
        <f>18*78.5*12+(-38035.25+273182.81)*0.01</f>
        <v>19307.4756</v>
      </c>
    </row>
    <row r="148" spans="1:4" ht="30" hidden="1">
      <c r="A148" s="56">
        <v>12</v>
      </c>
      <c r="B148" s="57" t="s">
        <v>184</v>
      </c>
      <c r="C148" s="30"/>
      <c r="D148" s="31">
        <v>1364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2016-03-28T13:29:02Z</dcterms:modified>
  <cp:category/>
  <cp:version/>
  <cp:contentType/>
  <cp:contentStatus/>
</cp:coreProperties>
</file>